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ento_zošit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3D4A66CE-95C7-4B5C-9D6A-6C6EB2B5296B}" xr6:coauthVersionLast="40" xr6:coauthVersionMax="40" xr10:uidLastSave="{00000000-0000-0000-0000-000000000000}"/>
  <bookViews>
    <workbookView xWindow="-120" yWindow="-120" windowWidth="29040" windowHeight="15840" tabRatio="595" xr2:uid="{00000000-000D-0000-FFFF-FFFF00000000}"/>
  </bookViews>
  <sheets>
    <sheet name="Zadávanie porezu " sheetId="1" r:id="rId1"/>
    <sheet name="Hárok3" sheetId="4" r:id="rId2"/>
  </sheets>
  <calcPr calcId="181029" iterateDelta="1E-4"/>
  <fileRecoveryPr autoRecover="0"/>
</workbook>
</file>

<file path=xl/calcChain.xml><?xml version="1.0" encoding="utf-8"?>
<calcChain xmlns="http://schemas.openxmlformats.org/spreadsheetml/2006/main">
  <c r="BN9" i="1" l="1"/>
  <c r="BR9" i="1"/>
  <c r="BS9" i="1"/>
  <c r="BP9" i="1" s="1"/>
  <c r="BN10" i="1"/>
  <c r="BR10" i="1"/>
  <c r="BS10" i="1"/>
  <c r="BP10" i="1" s="1"/>
  <c r="BN11" i="1"/>
  <c r="BQ11" i="1"/>
  <c r="BR11" i="1"/>
  <c r="BS11" i="1"/>
  <c r="BP11" i="1" s="1"/>
  <c r="BN12" i="1"/>
  <c r="BR12" i="1"/>
  <c r="BS12" i="1"/>
  <c r="BP12" i="1" s="1"/>
  <c r="BN13" i="1"/>
  <c r="BR13" i="1"/>
  <c r="BS13" i="1"/>
  <c r="BP13" i="1" s="1"/>
  <c r="BN14" i="1"/>
  <c r="BR14" i="1"/>
  <c r="BS14" i="1"/>
  <c r="BP14" i="1" s="1"/>
  <c r="BN15" i="1"/>
  <c r="BR15" i="1"/>
  <c r="BS15" i="1"/>
  <c r="BN16" i="1"/>
  <c r="BR16" i="1"/>
  <c r="BS16" i="1"/>
  <c r="BP16" i="1" s="1"/>
  <c r="BN17" i="1"/>
  <c r="BQ17" i="1"/>
  <c r="BR17" i="1"/>
  <c r="BS17" i="1"/>
  <c r="BP17" i="1" s="1"/>
  <c r="BN18" i="1"/>
  <c r="BP18" i="1"/>
  <c r="BQ18" i="1"/>
  <c r="BR18" i="1"/>
  <c r="BS18" i="1"/>
  <c r="BN19" i="1"/>
  <c r="BP19" i="1"/>
  <c r="BQ19" i="1"/>
  <c r="BR19" i="1"/>
  <c r="BS19" i="1"/>
  <c r="BN20" i="1"/>
  <c r="BP20" i="1"/>
  <c r="BQ20" i="1"/>
  <c r="BR20" i="1"/>
  <c r="BS20" i="1"/>
  <c r="BN21" i="1"/>
  <c r="BP21" i="1"/>
  <c r="BQ21" i="1"/>
  <c r="BR21" i="1"/>
  <c r="BS21" i="1"/>
  <c r="BN22" i="1"/>
  <c r="BP22" i="1"/>
  <c r="BQ22" i="1"/>
  <c r="BR22" i="1"/>
  <c r="BS22" i="1"/>
  <c r="BN23" i="1"/>
  <c r="BP23" i="1"/>
  <c r="BQ23" i="1"/>
  <c r="BR23" i="1"/>
  <c r="BS23" i="1"/>
  <c r="BN24" i="1"/>
  <c r="BP24" i="1"/>
  <c r="BQ24" i="1"/>
  <c r="BR24" i="1"/>
  <c r="BS24" i="1"/>
  <c r="BN25" i="1"/>
  <c r="BP25" i="1"/>
  <c r="BQ25" i="1"/>
  <c r="BR25" i="1"/>
  <c r="BS25" i="1"/>
  <c r="BN26" i="1"/>
  <c r="BP26" i="1"/>
  <c r="BQ26" i="1"/>
  <c r="BR26" i="1"/>
  <c r="BS26" i="1"/>
  <c r="BN27" i="1"/>
  <c r="BP27" i="1"/>
  <c r="BQ27" i="1"/>
  <c r="BR27" i="1"/>
  <c r="BS27" i="1"/>
  <c r="BN28" i="1"/>
  <c r="BP28" i="1"/>
  <c r="BQ28" i="1"/>
  <c r="BR28" i="1"/>
  <c r="BS28" i="1"/>
  <c r="BN29" i="1"/>
  <c r="BP29" i="1"/>
  <c r="BQ29" i="1"/>
  <c r="BR29" i="1"/>
  <c r="BS29" i="1"/>
  <c r="BN30" i="1"/>
  <c r="BP30" i="1"/>
  <c r="BQ30" i="1"/>
  <c r="BR30" i="1"/>
  <c r="BS30" i="1"/>
  <c r="BN31" i="1"/>
  <c r="BP31" i="1"/>
  <c r="BQ31" i="1"/>
  <c r="BR31" i="1"/>
  <c r="BS31" i="1"/>
  <c r="BN32" i="1"/>
  <c r="BP32" i="1"/>
  <c r="BQ32" i="1"/>
  <c r="BR32" i="1"/>
  <c r="BS32" i="1"/>
  <c r="BN33" i="1"/>
  <c r="BP33" i="1"/>
  <c r="BQ33" i="1"/>
  <c r="BR33" i="1"/>
  <c r="BS33" i="1"/>
  <c r="BN34" i="1"/>
  <c r="BP34" i="1"/>
  <c r="BQ34" i="1"/>
  <c r="BR34" i="1"/>
  <c r="BS34" i="1"/>
  <c r="BN35" i="1"/>
  <c r="BP35" i="1"/>
  <c r="BQ35" i="1"/>
  <c r="BR35" i="1"/>
  <c r="BS35" i="1"/>
  <c r="BN36" i="1"/>
  <c r="BP36" i="1"/>
  <c r="BQ36" i="1"/>
  <c r="BR36" i="1"/>
  <c r="BS36" i="1"/>
  <c r="BN37" i="1"/>
  <c r="BP37" i="1"/>
  <c r="BQ37" i="1"/>
  <c r="BR37" i="1"/>
  <c r="BS37" i="1"/>
  <c r="BN38" i="1"/>
  <c r="BP38" i="1"/>
  <c r="BQ38" i="1"/>
  <c r="BR38" i="1"/>
  <c r="BS38" i="1"/>
  <c r="BN39" i="1"/>
  <c r="BP39" i="1"/>
  <c r="BQ39" i="1"/>
  <c r="BR39" i="1"/>
  <c r="BS39" i="1"/>
  <c r="BN40" i="1"/>
  <c r="BP40" i="1"/>
  <c r="BQ40" i="1"/>
  <c r="BR40" i="1"/>
  <c r="BS40" i="1"/>
  <c r="BN41" i="1"/>
  <c r="BP41" i="1"/>
  <c r="BQ41" i="1"/>
  <c r="BR41" i="1"/>
  <c r="BS41" i="1"/>
  <c r="BN42" i="1"/>
  <c r="BP42" i="1"/>
  <c r="BO42" i="1" s="1"/>
  <c r="BQ42" i="1"/>
  <c r="BR42" i="1"/>
  <c r="BS42" i="1"/>
  <c r="BN43" i="1"/>
  <c r="BP43" i="1"/>
  <c r="BQ43" i="1"/>
  <c r="BR43" i="1"/>
  <c r="BS43" i="1"/>
  <c r="BN44" i="1"/>
  <c r="BP44" i="1"/>
  <c r="BQ44" i="1"/>
  <c r="BR44" i="1"/>
  <c r="BS44" i="1"/>
  <c r="BN45" i="1"/>
  <c r="BP45" i="1"/>
  <c r="BQ45" i="1"/>
  <c r="BO45" i="1" s="1"/>
  <c r="BR45" i="1"/>
  <c r="BS45" i="1"/>
  <c r="BN46" i="1"/>
  <c r="BP46" i="1"/>
  <c r="BO46" i="1" s="1"/>
  <c r="BQ46" i="1"/>
  <c r="BR46" i="1"/>
  <c r="BS46" i="1"/>
  <c r="BN47" i="1"/>
  <c r="BP47" i="1"/>
  <c r="BQ47" i="1"/>
  <c r="BR47" i="1"/>
  <c r="BS47" i="1"/>
  <c r="BN48" i="1"/>
  <c r="BP48" i="1"/>
  <c r="BQ48" i="1"/>
  <c r="BR48" i="1"/>
  <c r="BS48" i="1"/>
  <c r="BN49" i="1"/>
  <c r="BP49" i="1"/>
  <c r="BQ49" i="1"/>
  <c r="BR49" i="1"/>
  <c r="BS49" i="1"/>
  <c r="BN50" i="1"/>
  <c r="BO50" i="1"/>
  <c r="BP50" i="1"/>
  <c r="BQ50" i="1"/>
  <c r="BR50" i="1"/>
  <c r="BS50" i="1"/>
  <c r="BN51" i="1"/>
  <c r="BP51" i="1"/>
  <c r="BQ51" i="1"/>
  <c r="BR51" i="1"/>
  <c r="BS51" i="1"/>
  <c r="BN52" i="1"/>
  <c r="BP52" i="1"/>
  <c r="BQ52" i="1"/>
  <c r="BR52" i="1"/>
  <c r="BS52" i="1"/>
  <c r="BN53" i="1"/>
  <c r="BP53" i="1"/>
  <c r="BQ53" i="1"/>
  <c r="BR53" i="1"/>
  <c r="BS53" i="1"/>
  <c r="BN54" i="1"/>
  <c r="BP54" i="1"/>
  <c r="BQ54" i="1"/>
  <c r="BR54" i="1"/>
  <c r="BS54" i="1"/>
  <c r="BN55" i="1"/>
  <c r="BP55" i="1"/>
  <c r="BQ55" i="1"/>
  <c r="BR55" i="1"/>
  <c r="BS55" i="1"/>
  <c r="BN56" i="1"/>
  <c r="BP56" i="1"/>
  <c r="BQ56" i="1"/>
  <c r="BR56" i="1"/>
  <c r="BS56" i="1"/>
  <c r="BN57" i="1"/>
  <c r="BP57" i="1"/>
  <c r="BQ57" i="1"/>
  <c r="BR57" i="1"/>
  <c r="BS57" i="1"/>
  <c r="BN58" i="1"/>
  <c r="BP58" i="1"/>
  <c r="BQ58" i="1"/>
  <c r="BR58" i="1"/>
  <c r="BS58" i="1"/>
  <c r="BN59" i="1"/>
  <c r="BP59" i="1"/>
  <c r="BQ59" i="1"/>
  <c r="BR59" i="1"/>
  <c r="BS59" i="1"/>
  <c r="BN60" i="1"/>
  <c r="BP60" i="1"/>
  <c r="BQ60" i="1"/>
  <c r="BR60" i="1"/>
  <c r="BS60" i="1"/>
  <c r="BN61" i="1"/>
  <c r="BP61" i="1"/>
  <c r="BQ61" i="1"/>
  <c r="BR61" i="1"/>
  <c r="BS61" i="1"/>
  <c r="BN62" i="1"/>
  <c r="BP62" i="1"/>
  <c r="BQ62" i="1"/>
  <c r="BR62" i="1"/>
  <c r="BS62" i="1"/>
  <c r="BN63" i="1"/>
  <c r="BP63" i="1"/>
  <c r="BQ63" i="1"/>
  <c r="BR63" i="1"/>
  <c r="BS63" i="1"/>
  <c r="BN64" i="1"/>
  <c r="BP64" i="1"/>
  <c r="BQ64" i="1"/>
  <c r="BR64" i="1"/>
  <c r="BS64" i="1"/>
  <c r="BN65" i="1"/>
  <c r="BP65" i="1"/>
  <c r="BQ65" i="1"/>
  <c r="BR65" i="1"/>
  <c r="BS65" i="1"/>
  <c r="BN66" i="1"/>
  <c r="BP66" i="1"/>
  <c r="BQ66" i="1"/>
  <c r="BR66" i="1"/>
  <c r="BS66" i="1"/>
  <c r="BN67" i="1"/>
  <c r="BP67" i="1"/>
  <c r="BQ67" i="1"/>
  <c r="BR67" i="1"/>
  <c r="BS67" i="1"/>
  <c r="BN68" i="1"/>
  <c r="BP68" i="1"/>
  <c r="BQ68" i="1"/>
  <c r="BR68" i="1"/>
  <c r="BS68" i="1"/>
  <c r="BN69" i="1"/>
  <c r="BP69" i="1"/>
  <c r="BQ69" i="1"/>
  <c r="BR69" i="1"/>
  <c r="BS69" i="1"/>
  <c r="BN70" i="1"/>
  <c r="BP70" i="1"/>
  <c r="BQ70" i="1"/>
  <c r="BR70" i="1"/>
  <c r="BS70" i="1"/>
  <c r="BN71" i="1"/>
  <c r="BP71" i="1"/>
  <c r="BQ71" i="1"/>
  <c r="BR71" i="1"/>
  <c r="BS71" i="1"/>
  <c r="BN72" i="1"/>
  <c r="BP72" i="1"/>
  <c r="BQ72" i="1"/>
  <c r="BR72" i="1"/>
  <c r="BS72" i="1"/>
  <c r="BN73" i="1"/>
  <c r="BP73" i="1"/>
  <c r="BQ73" i="1"/>
  <c r="BR73" i="1"/>
  <c r="BS73" i="1"/>
  <c r="BN74" i="1"/>
  <c r="BP74" i="1"/>
  <c r="BQ74" i="1"/>
  <c r="BR74" i="1"/>
  <c r="BS74" i="1"/>
  <c r="BN75" i="1"/>
  <c r="BP75" i="1"/>
  <c r="BQ75" i="1"/>
  <c r="BR75" i="1"/>
  <c r="BS75" i="1"/>
  <c r="BN76" i="1"/>
  <c r="BP76" i="1"/>
  <c r="BQ76" i="1"/>
  <c r="BR76" i="1"/>
  <c r="BS76" i="1"/>
  <c r="BN77" i="1"/>
  <c r="BP77" i="1"/>
  <c r="BQ77" i="1"/>
  <c r="BR77" i="1"/>
  <c r="BS77" i="1"/>
  <c r="BN78" i="1"/>
  <c r="BP78" i="1"/>
  <c r="BQ78" i="1"/>
  <c r="BR78" i="1"/>
  <c r="BS78" i="1"/>
  <c r="BN79" i="1"/>
  <c r="BP79" i="1"/>
  <c r="BQ79" i="1"/>
  <c r="BR79" i="1"/>
  <c r="BS79" i="1"/>
  <c r="BN80" i="1"/>
  <c r="BP80" i="1"/>
  <c r="BQ80" i="1"/>
  <c r="BR80" i="1"/>
  <c r="BS80" i="1"/>
  <c r="BN81" i="1"/>
  <c r="BP81" i="1"/>
  <c r="BQ81" i="1"/>
  <c r="BR81" i="1"/>
  <c r="BS81" i="1"/>
  <c r="BN82" i="1"/>
  <c r="BP82" i="1"/>
  <c r="BO82" i="1" s="1"/>
  <c r="BQ82" i="1"/>
  <c r="BR82" i="1"/>
  <c r="BS82" i="1"/>
  <c r="BN83" i="1"/>
  <c r="BP83" i="1"/>
  <c r="BQ83" i="1"/>
  <c r="BR83" i="1"/>
  <c r="BS83" i="1"/>
  <c r="BN84" i="1"/>
  <c r="BP84" i="1"/>
  <c r="BQ84" i="1"/>
  <c r="BR84" i="1"/>
  <c r="BS84" i="1"/>
  <c r="BN85" i="1"/>
  <c r="BP85" i="1"/>
  <c r="BQ85" i="1"/>
  <c r="BR85" i="1"/>
  <c r="BS85" i="1"/>
  <c r="BN86" i="1"/>
  <c r="BP86" i="1"/>
  <c r="BQ86" i="1"/>
  <c r="BR86" i="1"/>
  <c r="BS86" i="1"/>
  <c r="BN87" i="1"/>
  <c r="BP87" i="1"/>
  <c r="BQ87" i="1"/>
  <c r="BR87" i="1"/>
  <c r="BS87" i="1"/>
  <c r="BN88" i="1"/>
  <c r="BP88" i="1"/>
  <c r="BQ88" i="1"/>
  <c r="BR88" i="1"/>
  <c r="BS88" i="1"/>
  <c r="BN89" i="1"/>
  <c r="BP89" i="1"/>
  <c r="BQ89" i="1"/>
  <c r="BR89" i="1"/>
  <c r="BS89" i="1"/>
  <c r="BN90" i="1"/>
  <c r="BP90" i="1"/>
  <c r="BO90" i="1" s="1"/>
  <c r="BQ90" i="1"/>
  <c r="BR90" i="1"/>
  <c r="BS90" i="1"/>
  <c r="BN91" i="1"/>
  <c r="BP91" i="1"/>
  <c r="BQ91" i="1"/>
  <c r="BR91" i="1"/>
  <c r="BS91" i="1"/>
  <c r="BN92" i="1"/>
  <c r="BP92" i="1"/>
  <c r="BQ92" i="1"/>
  <c r="BR92" i="1"/>
  <c r="BS92" i="1"/>
  <c r="BN93" i="1"/>
  <c r="BP93" i="1"/>
  <c r="BQ93" i="1"/>
  <c r="BR93" i="1"/>
  <c r="BS93" i="1"/>
  <c r="BN94" i="1"/>
  <c r="BP94" i="1"/>
  <c r="BQ94" i="1"/>
  <c r="BR94" i="1"/>
  <c r="BS94" i="1"/>
  <c r="BN95" i="1"/>
  <c r="BP95" i="1"/>
  <c r="BQ95" i="1"/>
  <c r="BR95" i="1"/>
  <c r="BS95" i="1"/>
  <c r="BN96" i="1"/>
  <c r="BP96" i="1"/>
  <c r="BQ96" i="1"/>
  <c r="BR96" i="1"/>
  <c r="BS96" i="1"/>
  <c r="BN97" i="1"/>
  <c r="BP97" i="1"/>
  <c r="BQ97" i="1"/>
  <c r="BR97" i="1"/>
  <c r="BS97" i="1"/>
  <c r="BN98" i="1"/>
  <c r="BO98" i="1"/>
  <c r="BP98" i="1"/>
  <c r="BQ98" i="1"/>
  <c r="BR98" i="1"/>
  <c r="BS98" i="1"/>
  <c r="BN99" i="1"/>
  <c r="BP99" i="1"/>
  <c r="BQ99" i="1"/>
  <c r="BR99" i="1"/>
  <c r="BS99" i="1"/>
  <c r="BN100" i="1"/>
  <c r="BP100" i="1"/>
  <c r="BQ100" i="1"/>
  <c r="BR100" i="1"/>
  <c r="BS100" i="1"/>
  <c r="BN101" i="1"/>
  <c r="BP101" i="1"/>
  <c r="BQ101" i="1"/>
  <c r="BR101" i="1"/>
  <c r="BS101" i="1"/>
  <c r="BN102" i="1"/>
  <c r="BP102" i="1"/>
  <c r="BQ102" i="1"/>
  <c r="BR102" i="1"/>
  <c r="BS102" i="1"/>
  <c r="BN103" i="1"/>
  <c r="BP103" i="1"/>
  <c r="BQ103" i="1"/>
  <c r="BR103" i="1"/>
  <c r="BS103" i="1"/>
  <c r="BN104" i="1"/>
  <c r="BP104" i="1"/>
  <c r="BQ104" i="1"/>
  <c r="BR104" i="1"/>
  <c r="BS104" i="1"/>
  <c r="BN105" i="1"/>
  <c r="BP105" i="1"/>
  <c r="BQ105" i="1"/>
  <c r="BR105" i="1"/>
  <c r="BS105" i="1"/>
  <c r="BN106" i="1"/>
  <c r="BP106" i="1"/>
  <c r="BQ106" i="1"/>
  <c r="BR106" i="1"/>
  <c r="BS106" i="1"/>
  <c r="BN107" i="1"/>
  <c r="BP107" i="1"/>
  <c r="BQ107" i="1"/>
  <c r="BR107" i="1"/>
  <c r="BS107" i="1"/>
  <c r="BN108" i="1"/>
  <c r="BP108" i="1"/>
  <c r="BQ108" i="1"/>
  <c r="BR108" i="1"/>
  <c r="BS108" i="1"/>
  <c r="BN109" i="1"/>
  <c r="BP109" i="1"/>
  <c r="BQ109" i="1"/>
  <c r="BR109" i="1"/>
  <c r="BS109" i="1"/>
  <c r="BN110" i="1"/>
  <c r="BP110" i="1"/>
  <c r="BQ110" i="1"/>
  <c r="BR110" i="1"/>
  <c r="BS110" i="1"/>
  <c r="BN111" i="1"/>
  <c r="BP111" i="1"/>
  <c r="BQ111" i="1"/>
  <c r="BR111" i="1"/>
  <c r="BS111" i="1"/>
  <c r="BN112" i="1"/>
  <c r="BP112" i="1"/>
  <c r="BQ112" i="1"/>
  <c r="BR112" i="1"/>
  <c r="BS112" i="1"/>
  <c r="BN113" i="1"/>
  <c r="BP113" i="1"/>
  <c r="BQ113" i="1"/>
  <c r="BR113" i="1"/>
  <c r="BS113" i="1"/>
  <c r="BN114" i="1"/>
  <c r="BP114" i="1"/>
  <c r="BQ114" i="1"/>
  <c r="BR114" i="1"/>
  <c r="BS114" i="1"/>
  <c r="BN115" i="1"/>
  <c r="BP115" i="1"/>
  <c r="BQ115" i="1"/>
  <c r="BR115" i="1"/>
  <c r="BS115" i="1"/>
  <c r="BN116" i="1"/>
  <c r="BP116" i="1"/>
  <c r="BQ116" i="1"/>
  <c r="BR116" i="1"/>
  <c r="BS116" i="1"/>
  <c r="BN117" i="1"/>
  <c r="BP117" i="1"/>
  <c r="BQ117" i="1"/>
  <c r="BR117" i="1"/>
  <c r="BS117" i="1"/>
  <c r="BN118" i="1"/>
  <c r="BP118" i="1"/>
  <c r="BQ118" i="1"/>
  <c r="BR118" i="1"/>
  <c r="BS118" i="1"/>
  <c r="BN119" i="1"/>
  <c r="BP119" i="1"/>
  <c r="BQ119" i="1"/>
  <c r="BR119" i="1"/>
  <c r="BS119" i="1"/>
  <c r="BN120" i="1"/>
  <c r="BP120" i="1"/>
  <c r="BQ120" i="1"/>
  <c r="BR120" i="1"/>
  <c r="BS120" i="1"/>
  <c r="BN121" i="1"/>
  <c r="BP121" i="1"/>
  <c r="BQ121" i="1"/>
  <c r="BR121" i="1"/>
  <c r="BS121" i="1"/>
  <c r="BN122" i="1"/>
  <c r="BP122" i="1"/>
  <c r="BQ122" i="1"/>
  <c r="BR122" i="1"/>
  <c r="BS122" i="1"/>
  <c r="BN123" i="1"/>
  <c r="BP123" i="1"/>
  <c r="BQ123" i="1"/>
  <c r="BR123" i="1"/>
  <c r="BS123" i="1"/>
  <c r="BN124" i="1"/>
  <c r="BP124" i="1"/>
  <c r="BQ124" i="1"/>
  <c r="BR124" i="1"/>
  <c r="BS124" i="1"/>
  <c r="BN125" i="1"/>
  <c r="BP125" i="1"/>
  <c r="BQ125" i="1"/>
  <c r="BR125" i="1"/>
  <c r="BS125" i="1"/>
  <c r="BN126" i="1"/>
  <c r="BP126" i="1"/>
  <c r="BQ126" i="1"/>
  <c r="BR126" i="1"/>
  <c r="BS126" i="1"/>
  <c r="BN127" i="1"/>
  <c r="BP127" i="1"/>
  <c r="BQ127" i="1"/>
  <c r="BR127" i="1"/>
  <c r="BS127" i="1"/>
  <c r="BN128" i="1"/>
  <c r="BP128" i="1"/>
  <c r="BQ128" i="1"/>
  <c r="BR128" i="1"/>
  <c r="BS128" i="1"/>
  <c r="BN129" i="1"/>
  <c r="BP129" i="1"/>
  <c r="BQ129" i="1"/>
  <c r="BR129" i="1"/>
  <c r="BS129" i="1"/>
  <c r="BN130" i="1"/>
  <c r="BP130" i="1"/>
  <c r="BQ130" i="1"/>
  <c r="BR130" i="1"/>
  <c r="BS130" i="1"/>
  <c r="BN131" i="1"/>
  <c r="BP131" i="1"/>
  <c r="BQ131" i="1"/>
  <c r="BR131" i="1"/>
  <c r="BS131" i="1"/>
  <c r="BN132" i="1"/>
  <c r="BP132" i="1"/>
  <c r="BQ132" i="1"/>
  <c r="BR132" i="1"/>
  <c r="BS132" i="1"/>
  <c r="BN133" i="1"/>
  <c r="BP133" i="1"/>
  <c r="BQ133" i="1"/>
  <c r="BR133" i="1"/>
  <c r="BS133" i="1"/>
  <c r="BN134" i="1"/>
  <c r="BP134" i="1"/>
  <c r="BQ134" i="1"/>
  <c r="BR134" i="1"/>
  <c r="BS134" i="1"/>
  <c r="BN135" i="1"/>
  <c r="BP135" i="1"/>
  <c r="BQ135" i="1"/>
  <c r="BR135" i="1"/>
  <c r="BS135" i="1"/>
  <c r="BN136" i="1"/>
  <c r="BP136" i="1"/>
  <c r="BQ136" i="1"/>
  <c r="BR136" i="1"/>
  <c r="BS136" i="1"/>
  <c r="BN137" i="1"/>
  <c r="BP137" i="1"/>
  <c r="BQ137" i="1"/>
  <c r="BR137" i="1"/>
  <c r="BS137" i="1"/>
  <c r="BN138" i="1"/>
  <c r="BP138" i="1"/>
  <c r="BQ138" i="1"/>
  <c r="BR138" i="1"/>
  <c r="BS138" i="1"/>
  <c r="BN139" i="1"/>
  <c r="BP139" i="1"/>
  <c r="BQ139" i="1"/>
  <c r="BR139" i="1"/>
  <c r="BS139" i="1"/>
  <c r="BN140" i="1"/>
  <c r="BP140" i="1"/>
  <c r="BQ140" i="1"/>
  <c r="BR140" i="1"/>
  <c r="BS140" i="1"/>
  <c r="BN141" i="1"/>
  <c r="BP141" i="1"/>
  <c r="BQ141" i="1"/>
  <c r="BR141" i="1"/>
  <c r="BS141" i="1"/>
  <c r="BN142" i="1"/>
  <c r="BP142" i="1"/>
  <c r="BQ142" i="1"/>
  <c r="BR142" i="1"/>
  <c r="BS142" i="1"/>
  <c r="BN143" i="1"/>
  <c r="BP143" i="1"/>
  <c r="BQ143" i="1"/>
  <c r="BR143" i="1"/>
  <c r="BS143" i="1"/>
  <c r="BN144" i="1"/>
  <c r="BP144" i="1"/>
  <c r="BQ144" i="1"/>
  <c r="BR144" i="1"/>
  <c r="BS144" i="1"/>
  <c r="BN145" i="1"/>
  <c r="BP145" i="1"/>
  <c r="BQ145" i="1"/>
  <c r="BR145" i="1"/>
  <c r="BS145" i="1"/>
  <c r="BN146" i="1"/>
  <c r="BP146" i="1"/>
  <c r="BQ146" i="1"/>
  <c r="BR146" i="1"/>
  <c r="BS146" i="1"/>
  <c r="BN147" i="1"/>
  <c r="BP147" i="1"/>
  <c r="BQ147" i="1"/>
  <c r="BR147" i="1"/>
  <c r="BS147" i="1"/>
  <c r="BN148" i="1"/>
  <c r="BP148" i="1"/>
  <c r="BQ148" i="1"/>
  <c r="BR148" i="1"/>
  <c r="BS148" i="1"/>
  <c r="BN149" i="1"/>
  <c r="BP149" i="1"/>
  <c r="BQ149" i="1"/>
  <c r="BR149" i="1"/>
  <c r="BS149" i="1"/>
  <c r="BN150" i="1"/>
  <c r="BP150" i="1"/>
  <c r="BQ150" i="1"/>
  <c r="BR150" i="1"/>
  <c r="BS150" i="1"/>
  <c r="BN151" i="1"/>
  <c r="BP151" i="1"/>
  <c r="BQ151" i="1"/>
  <c r="BR151" i="1"/>
  <c r="BS151" i="1"/>
  <c r="BN152" i="1"/>
  <c r="BP152" i="1"/>
  <c r="BQ152" i="1"/>
  <c r="BR152" i="1"/>
  <c r="BS152" i="1"/>
  <c r="BN153" i="1"/>
  <c r="BP153" i="1"/>
  <c r="BQ153" i="1"/>
  <c r="BR153" i="1"/>
  <c r="BS153" i="1"/>
  <c r="BQ8" i="1"/>
  <c r="BP8" i="1"/>
  <c r="BO66" i="1" l="1"/>
  <c r="BO94" i="1"/>
  <c r="BO140" i="1"/>
  <c r="BO93" i="1"/>
  <c r="BO85" i="1"/>
  <c r="BO132" i="1"/>
  <c r="BO124" i="1"/>
  <c r="BO11" i="1"/>
  <c r="BO136" i="1"/>
  <c r="BO120" i="1"/>
  <c r="BO18" i="1"/>
  <c r="BO116" i="1"/>
  <c r="BO106" i="1"/>
  <c r="BO28" i="1"/>
  <c r="BO20" i="1"/>
  <c r="BO115" i="1"/>
  <c r="BO99" i="1"/>
  <c r="BO37" i="1"/>
  <c r="BO21" i="1"/>
  <c r="BO51" i="1"/>
  <c r="BO153" i="1"/>
  <c r="BO114" i="1"/>
  <c r="BO72" i="1"/>
  <c r="BO56" i="1"/>
  <c r="BO110" i="1"/>
  <c r="BO24" i="1"/>
  <c r="BO19" i="1"/>
  <c r="BO149" i="1"/>
  <c r="BO146" i="1"/>
  <c r="BO141" i="1"/>
  <c r="BO133" i="1"/>
  <c r="BO130" i="1"/>
  <c r="BO76" i="1"/>
  <c r="BO68" i="1"/>
  <c r="BO60" i="1"/>
  <c r="BO52" i="1"/>
  <c r="BO77" i="1"/>
  <c r="BO69" i="1"/>
  <c r="BO34" i="1"/>
  <c r="BO108" i="1"/>
  <c r="BO152" i="1"/>
  <c r="BO147" i="1"/>
  <c r="BO125" i="1"/>
  <c r="BO122" i="1"/>
  <c r="BO117" i="1"/>
  <c r="BO92" i="1"/>
  <c r="BO84" i="1"/>
  <c r="BO62" i="1"/>
  <c r="BO40" i="1"/>
  <c r="BO35" i="1"/>
  <c r="BO131" i="1"/>
  <c r="BO109" i="1"/>
  <c r="BO101" i="1"/>
  <c r="BO104" i="1"/>
  <c r="BO74" i="1"/>
  <c r="BO30" i="1"/>
  <c r="BO142" i="1"/>
  <c r="BO148" i="1"/>
  <c r="BO126" i="1"/>
  <c r="BO88" i="1"/>
  <c r="BO83" i="1"/>
  <c r="BO58" i="1"/>
  <c r="BO53" i="1"/>
  <c r="BO44" i="1"/>
  <c r="BO36" i="1"/>
  <c r="BO67" i="1"/>
  <c r="BO138" i="1"/>
  <c r="BO100" i="1"/>
  <c r="BO78" i="1"/>
  <c r="BO26" i="1"/>
  <c r="BO96" i="1"/>
  <c r="BO64" i="1"/>
  <c r="BO123" i="1"/>
  <c r="BO91" i="1"/>
  <c r="BO59" i="1"/>
  <c r="BO27" i="1"/>
  <c r="BO144" i="1"/>
  <c r="BO86" i="1"/>
  <c r="BO80" i="1"/>
  <c r="BO54" i="1"/>
  <c r="BO48" i="1"/>
  <c r="BO22" i="1"/>
  <c r="BO150" i="1"/>
  <c r="BO118" i="1"/>
  <c r="BO112" i="1"/>
  <c r="BO139" i="1"/>
  <c r="BO107" i="1"/>
  <c r="BO75" i="1"/>
  <c r="BO43" i="1"/>
  <c r="BO61" i="1"/>
  <c r="BO29" i="1"/>
  <c r="BO134" i="1"/>
  <c r="BO128" i="1"/>
  <c r="BO102" i="1"/>
  <c r="BO70" i="1"/>
  <c r="BO38" i="1"/>
  <c r="BO32" i="1"/>
  <c r="BO143" i="1"/>
  <c r="BO127" i="1"/>
  <c r="BO111" i="1"/>
  <c r="BO95" i="1"/>
  <c r="BO79" i="1"/>
  <c r="BO63" i="1"/>
  <c r="BO47" i="1"/>
  <c r="BO31" i="1"/>
  <c r="BO137" i="1"/>
  <c r="BO121" i="1"/>
  <c r="BO105" i="1"/>
  <c r="BO89" i="1"/>
  <c r="BO73" i="1"/>
  <c r="BO57" i="1"/>
  <c r="BO41" i="1"/>
  <c r="BO25" i="1"/>
  <c r="BO17" i="1"/>
  <c r="BO151" i="1"/>
  <c r="BO135" i="1"/>
  <c r="BO119" i="1"/>
  <c r="BO103" i="1"/>
  <c r="BO87" i="1"/>
  <c r="BO71" i="1"/>
  <c r="BO55" i="1"/>
  <c r="BO39" i="1"/>
  <c r="BO23" i="1"/>
  <c r="BO145" i="1"/>
  <c r="BO129" i="1"/>
  <c r="BO113" i="1"/>
  <c r="BO97" i="1"/>
  <c r="BO81" i="1"/>
  <c r="BO65" i="1"/>
  <c r="BO49" i="1"/>
  <c r="BO33" i="1"/>
  <c r="BP15" i="1"/>
  <c r="BQ16" i="1"/>
  <c r="BO16" i="1" s="1"/>
  <c r="BQ12" i="1"/>
  <c r="BO12" i="1" s="1"/>
  <c r="BQ13" i="1"/>
  <c r="BO13" i="1" s="1"/>
  <c r="BQ9" i="1"/>
  <c r="BO9" i="1" s="1"/>
  <c r="BQ14" i="1"/>
  <c r="BQ15" i="1" s="1"/>
  <c r="BQ10" i="1"/>
  <c r="BO10" i="1" s="1"/>
  <c r="BO15" i="1" l="1"/>
  <c r="BO14" i="1"/>
  <c r="CN8" i="1"/>
  <c r="CN9" i="1" s="1"/>
  <c r="CN10" i="1" s="1"/>
  <c r="CN11" i="1" s="1"/>
  <c r="CN12" i="1" s="1"/>
  <c r="CN13" i="1" s="1"/>
  <c r="CN14" i="1" s="1"/>
  <c r="CN15" i="1" s="1"/>
  <c r="CN16" i="1" s="1"/>
  <c r="CN17" i="1" s="1"/>
  <c r="CN18" i="1" s="1"/>
  <c r="CN19" i="1" s="1"/>
  <c r="CN20" i="1" s="1"/>
  <c r="CN21" i="1" s="1"/>
  <c r="CN22" i="1" s="1"/>
  <c r="CN23" i="1" s="1"/>
  <c r="CN24" i="1" s="1"/>
  <c r="CN25" i="1" s="1"/>
  <c r="CN26" i="1" s="1"/>
  <c r="CN27" i="1" s="1"/>
  <c r="CN28" i="1" s="1"/>
  <c r="CN29" i="1" s="1"/>
  <c r="CN30" i="1" s="1"/>
  <c r="CN31" i="1" s="1"/>
  <c r="CN32" i="1" s="1"/>
  <c r="CN33" i="1" s="1"/>
  <c r="CN34" i="1" s="1"/>
  <c r="CN35" i="1" s="1"/>
  <c r="CN36" i="1" s="1"/>
  <c r="CN37" i="1" s="1"/>
  <c r="CN38" i="1" s="1"/>
  <c r="CN39" i="1" s="1"/>
  <c r="CN40" i="1" s="1"/>
  <c r="CN41" i="1" s="1"/>
  <c r="CN42" i="1" s="1"/>
  <c r="CN43" i="1" s="1"/>
  <c r="CN44" i="1" s="1"/>
  <c r="CN45" i="1" s="1"/>
  <c r="CN46" i="1" s="1"/>
  <c r="CN47" i="1" s="1"/>
  <c r="CN48" i="1" s="1"/>
  <c r="CN49" i="1" s="1"/>
  <c r="CN50" i="1" s="1"/>
  <c r="CN51" i="1" s="1"/>
  <c r="CN52" i="1" s="1"/>
  <c r="CN53" i="1" s="1"/>
  <c r="CN54" i="1" s="1"/>
  <c r="CN55" i="1" s="1"/>
  <c r="CN56" i="1" s="1"/>
  <c r="CN57" i="1" s="1"/>
  <c r="CN58" i="1" s="1"/>
  <c r="CN59" i="1" s="1"/>
  <c r="CN60" i="1" s="1"/>
  <c r="CN61" i="1" s="1"/>
  <c r="CN62" i="1" s="1"/>
  <c r="CN63" i="1" s="1"/>
  <c r="CN64" i="1" s="1"/>
  <c r="CN65" i="1" s="1"/>
  <c r="CN66" i="1" s="1"/>
  <c r="CN67" i="1" s="1"/>
  <c r="CN68" i="1" s="1"/>
  <c r="CN69" i="1" s="1"/>
  <c r="CN70" i="1" s="1"/>
  <c r="CN71" i="1" s="1"/>
  <c r="CN72" i="1" s="1"/>
  <c r="CN73" i="1" s="1"/>
  <c r="CN74" i="1" s="1"/>
  <c r="CN75" i="1" s="1"/>
  <c r="CN76" i="1" s="1"/>
  <c r="CN77" i="1" s="1"/>
  <c r="CN78" i="1" s="1"/>
  <c r="CN79" i="1" s="1"/>
  <c r="CN80" i="1" s="1"/>
  <c r="CN81" i="1" s="1"/>
  <c r="CN82" i="1" s="1"/>
  <c r="CN83" i="1" s="1"/>
  <c r="CN84" i="1" s="1"/>
  <c r="CN85" i="1" s="1"/>
  <c r="CN86" i="1" s="1"/>
  <c r="CN87" i="1" s="1"/>
  <c r="CN88" i="1" s="1"/>
  <c r="CN89" i="1" s="1"/>
  <c r="CN90" i="1" s="1"/>
  <c r="CN91" i="1" s="1"/>
  <c r="CN92" i="1" s="1"/>
  <c r="CN93" i="1" s="1"/>
  <c r="CN94" i="1" s="1"/>
  <c r="CN95" i="1" s="1"/>
  <c r="CN96" i="1" s="1"/>
  <c r="CN97" i="1" s="1"/>
  <c r="CN98" i="1" s="1"/>
  <c r="CN99" i="1" s="1"/>
  <c r="CN100" i="1" s="1"/>
  <c r="CN101" i="1" s="1"/>
  <c r="CN102" i="1" s="1"/>
  <c r="CN103" i="1" s="1"/>
  <c r="CN104" i="1" s="1"/>
  <c r="CN105" i="1" s="1"/>
  <c r="CN106" i="1" s="1"/>
  <c r="CN107" i="1" s="1"/>
  <c r="CN108" i="1" s="1"/>
  <c r="CN109" i="1" s="1"/>
  <c r="CN110" i="1" s="1"/>
  <c r="CN111" i="1" s="1"/>
  <c r="CN112" i="1" s="1"/>
  <c r="CN113" i="1" s="1"/>
  <c r="CN114" i="1" s="1"/>
  <c r="CN115" i="1" s="1"/>
  <c r="CN116" i="1" s="1"/>
  <c r="CN117" i="1" s="1"/>
  <c r="CN118" i="1" s="1"/>
  <c r="CN119" i="1" s="1"/>
  <c r="CN120" i="1" s="1"/>
  <c r="CN121" i="1" s="1"/>
  <c r="CN122" i="1" s="1"/>
  <c r="CN123" i="1" s="1"/>
  <c r="CN124" i="1" s="1"/>
  <c r="CN125" i="1" s="1"/>
  <c r="CN126" i="1" s="1"/>
  <c r="CN127" i="1" s="1"/>
  <c r="CN128" i="1" s="1"/>
  <c r="CN129" i="1" s="1"/>
  <c r="CN130" i="1" s="1"/>
  <c r="CN131" i="1" s="1"/>
  <c r="CN132" i="1" s="1"/>
  <c r="CN133" i="1" s="1"/>
  <c r="CN134" i="1" s="1"/>
  <c r="CN135" i="1" s="1"/>
  <c r="CN136" i="1" s="1"/>
  <c r="CN137" i="1" s="1"/>
  <c r="CN138" i="1" s="1"/>
  <c r="CN139" i="1" s="1"/>
  <c r="CN140" i="1" s="1"/>
  <c r="CN141" i="1" s="1"/>
  <c r="CN142" i="1" s="1"/>
  <c r="CN143" i="1" s="1"/>
  <c r="CN144" i="1" s="1"/>
  <c r="CN145" i="1" s="1"/>
  <c r="CN146" i="1" s="1"/>
  <c r="CN147" i="1" s="1"/>
  <c r="CN148" i="1" s="1"/>
  <c r="CN149" i="1" s="1"/>
  <c r="CN150" i="1" s="1"/>
  <c r="CN151" i="1" s="1"/>
  <c r="CN152" i="1" s="1"/>
  <c r="CN153" i="1" s="1"/>
  <c r="AM154" i="1" l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BL9" i="1" l="1"/>
  <c r="BM9" i="1"/>
  <c r="BL10" i="1"/>
  <c r="BM10" i="1"/>
  <c r="BL11" i="1"/>
  <c r="BM11" i="1"/>
  <c r="BL12" i="1"/>
  <c r="BM12" i="1"/>
  <c r="BL13" i="1"/>
  <c r="BM13" i="1"/>
  <c r="BL14" i="1"/>
  <c r="BM14" i="1"/>
  <c r="BL15" i="1"/>
  <c r="BM15" i="1"/>
  <c r="BL16" i="1"/>
  <c r="BM16" i="1"/>
  <c r="BI17" i="1"/>
  <c r="BJ17" i="1"/>
  <c r="BK17" i="1"/>
  <c r="BL17" i="1"/>
  <c r="BM17" i="1"/>
  <c r="BI18" i="1"/>
  <c r="BJ18" i="1"/>
  <c r="BK18" i="1"/>
  <c r="BL18" i="1"/>
  <c r="BM18" i="1"/>
  <c r="BI19" i="1"/>
  <c r="BJ19" i="1"/>
  <c r="BK19" i="1"/>
  <c r="BL19" i="1"/>
  <c r="BM19" i="1"/>
  <c r="BI20" i="1"/>
  <c r="BJ20" i="1"/>
  <c r="BK20" i="1"/>
  <c r="BL20" i="1"/>
  <c r="BM20" i="1"/>
  <c r="BI21" i="1"/>
  <c r="BJ21" i="1"/>
  <c r="BK21" i="1"/>
  <c r="BL21" i="1"/>
  <c r="BM21" i="1"/>
  <c r="BI22" i="1"/>
  <c r="BJ22" i="1"/>
  <c r="BK22" i="1"/>
  <c r="BL22" i="1"/>
  <c r="BM22" i="1"/>
  <c r="BI23" i="1"/>
  <c r="BJ23" i="1"/>
  <c r="BK23" i="1"/>
  <c r="BL23" i="1"/>
  <c r="BM23" i="1"/>
  <c r="BI24" i="1"/>
  <c r="BJ24" i="1"/>
  <c r="BK24" i="1"/>
  <c r="BL24" i="1"/>
  <c r="BM24" i="1"/>
  <c r="BI25" i="1"/>
  <c r="BJ25" i="1"/>
  <c r="BK25" i="1"/>
  <c r="BL25" i="1"/>
  <c r="BM25" i="1"/>
  <c r="BI26" i="1"/>
  <c r="BJ26" i="1"/>
  <c r="BK26" i="1"/>
  <c r="BL26" i="1"/>
  <c r="BM26" i="1"/>
  <c r="BI27" i="1"/>
  <c r="BJ27" i="1"/>
  <c r="BK27" i="1"/>
  <c r="BL27" i="1"/>
  <c r="BM27" i="1"/>
  <c r="BI28" i="1"/>
  <c r="BJ28" i="1"/>
  <c r="BK28" i="1"/>
  <c r="BL28" i="1"/>
  <c r="BM28" i="1"/>
  <c r="BI29" i="1"/>
  <c r="BJ29" i="1"/>
  <c r="BK29" i="1"/>
  <c r="BL29" i="1"/>
  <c r="BM29" i="1"/>
  <c r="BI30" i="1"/>
  <c r="BJ30" i="1"/>
  <c r="BK30" i="1"/>
  <c r="BL30" i="1"/>
  <c r="BM30" i="1"/>
  <c r="BI31" i="1"/>
  <c r="BJ31" i="1"/>
  <c r="BK31" i="1"/>
  <c r="BL31" i="1"/>
  <c r="BM31" i="1"/>
  <c r="BI32" i="1"/>
  <c r="BJ32" i="1"/>
  <c r="BK32" i="1"/>
  <c r="BL32" i="1"/>
  <c r="BM32" i="1"/>
  <c r="BI33" i="1"/>
  <c r="BJ33" i="1"/>
  <c r="BK33" i="1"/>
  <c r="BL33" i="1"/>
  <c r="BM33" i="1"/>
  <c r="BI34" i="1"/>
  <c r="BJ34" i="1"/>
  <c r="BK34" i="1"/>
  <c r="BL34" i="1"/>
  <c r="BM34" i="1"/>
  <c r="BI35" i="1"/>
  <c r="BJ35" i="1"/>
  <c r="BK35" i="1"/>
  <c r="BL35" i="1"/>
  <c r="BM35" i="1"/>
  <c r="BI36" i="1"/>
  <c r="BJ36" i="1"/>
  <c r="BK36" i="1"/>
  <c r="BL36" i="1"/>
  <c r="BM36" i="1"/>
  <c r="BI37" i="1"/>
  <c r="BJ37" i="1"/>
  <c r="BK37" i="1"/>
  <c r="BL37" i="1"/>
  <c r="BM37" i="1"/>
  <c r="BI38" i="1"/>
  <c r="BJ38" i="1"/>
  <c r="BK38" i="1"/>
  <c r="BL38" i="1"/>
  <c r="BM38" i="1"/>
  <c r="BI39" i="1"/>
  <c r="BJ39" i="1"/>
  <c r="BK39" i="1"/>
  <c r="BL39" i="1"/>
  <c r="BM39" i="1"/>
  <c r="BI40" i="1"/>
  <c r="BJ40" i="1"/>
  <c r="BK40" i="1"/>
  <c r="BL40" i="1"/>
  <c r="BM40" i="1"/>
  <c r="BI41" i="1"/>
  <c r="BJ41" i="1"/>
  <c r="BK41" i="1"/>
  <c r="BL41" i="1"/>
  <c r="BM41" i="1"/>
  <c r="BI42" i="1"/>
  <c r="BJ42" i="1"/>
  <c r="BK42" i="1"/>
  <c r="BL42" i="1"/>
  <c r="BM42" i="1"/>
  <c r="BI43" i="1"/>
  <c r="BJ43" i="1"/>
  <c r="BK43" i="1"/>
  <c r="BL43" i="1"/>
  <c r="BM43" i="1"/>
  <c r="BI44" i="1"/>
  <c r="BJ44" i="1"/>
  <c r="BK44" i="1"/>
  <c r="BL44" i="1"/>
  <c r="BM44" i="1"/>
  <c r="BI45" i="1"/>
  <c r="BJ45" i="1"/>
  <c r="BK45" i="1"/>
  <c r="BL45" i="1"/>
  <c r="BM45" i="1"/>
  <c r="BI46" i="1"/>
  <c r="BJ46" i="1"/>
  <c r="BK46" i="1"/>
  <c r="BL46" i="1"/>
  <c r="BM46" i="1"/>
  <c r="BI47" i="1"/>
  <c r="BJ47" i="1"/>
  <c r="BK47" i="1"/>
  <c r="BL47" i="1"/>
  <c r="BM47" i="1"/>
  <c r="BI48" i="1"/>
  <c r="BJ48" i="1"/>
  <c r="BK48" i="1"/>
  <c r="BL48" i="1"/>
  <c r="BM48" i="1"/>
  <c r="BI49" i="1"/>
  <c r="BJ49" i="1"/>
  <c r="BK49" i="1"/>
  <c r="BL49" i="1"/>
  <c r="BM49" i="1"/>
  <c r="BI50" i="1"/>
  <c r="BJ50" i="1"/>
  <c r="BK50" i="1"/>
  <c r="BL50" i="1"/>
  <c r="BM50" i="1"/>
  <c r="BI51" i="1"/>
  <c r="BJ51" i="1"/>
  <c r="BK51" i="1"/>
  <c r="BL51" i="1"/>
  <c r="BM51" i="1"/>
  <c r="BI52" i="1"/>
  <c r="BJ52" i="1"/>
  <c r="BK52" i="1"/>
  <c r="BL52" i="1"/>
  <c r="BM52" i="1"/>
  <c r="BI53" i="1"/>
  <c r="BJ53" i="1"/>
  <c r="BK53" i="1"/>
  <c r="BL53" i="1"/>
  <c r="BM53" i="1"/>
  <c r="BI54" i="1"/>
  <c r="BJ54" i="1"/>
  <c r="BK54" i="1"/>
  <c r="BL54" i="1"/>
  <c r="BM54" i="1"/>
  <c r="BI55" i="1"/>
  <c r="BJ55" i="1"/>
  <c r="BK55" i="1"/>
  <c r="BL55" i="1"/>
  <c r="BM55" i="1"/>
  <c r="BI56" i="1"/>
  <c r="BJ56" i="1"/>
  <c r="BK56" i="1"/>
  <c r="BL56" i="1"/>
  <c r="BM56" i="1"/>
  <c r="BI57" i="1"/>
  <c r="BJ57" i="1"/>
  <c r="BK57" i="1"/>
  <c r="BL57" i="1"/>
  <c r="BM57" i="1"/>
  <c r="BI58" i="1"/>
  <c r="BJ58" i="1"/>
  <c r="BK58" i="1"/>
  <c r="BL58" i="1"/>
  <c r="BM58" i="1"/>
  <c r="BI59" i="1"/>
  <c r="BJ59" i="1"/>
  <c r="BK59" i="1"/>
  <c r="BL59" i="1"/>
  <c r="BM59" i="1"/>
  <c r="BI60" i="1"/>
  <c r="BJ60" i="1"/>
  <c r="BK60" i="1"/>
  <c r="BL60" i="1"/>
  <c r="BM60" i="1"/>
  <c r="BI61" i="1"/>
  <c r="BJ61" i="1"/>
  <c r="BK61" i="1"/>
  <c r="BL61" i="1"/>
  <c r="BM61" i="1"/>
  <c r="BI62" i="1"/>
  <c r="BJ62" i="1"/>
  <c r="BK62" i="1"/>
  <c r="BL62" i="1"/>
  <c r="BM62" i="1"/>
  <c r="BI63" i="1"/>
  <c r="BJ63" i="1"/>
  <c r="BK63" i="1"/>
  <c r="BL63" i="1"/>
  <c r="BM63" i="1"/>
  <c r="BI64" i="1"/>
  <c r="BJ64" i="1"/>
  <c r="BK64" i="1"/>
  <c r="BL64" i="1"/>
  <c r="BM64" i="1"/>
  <c r="BI65" i="1"/>
  <c r="BJ65" i="1"/>
  <c r="BK65" i="1"/>
  <c r="BL65" i="1"/>
  <c r="BM65" i="1"/>
  <c r="BI66" i="1"/>
  <c r="BJ66" i="1"/>
  <c r="BK66" i="1"/>
  <c r="BL66" i="1"/>
  <c r="BM66" i="1"/>
  <c r="BI67" i="1"/>
  <c r="BJ67" i="1"/>
  <c r="BK67" i="1"/>
  <c r="BL67" i="1"/>
  <c r="BM67" i="1"/>
  <c r="BI68" i="1"/>
  <c r="BJ68" i="1"/>
  <c r="BK68" i="1"/>
  <c r="BL68" i="1"/>
  <c r="BM68" i="1"/>
  <c r="BI69" i="1"/>
  <c r="BJ69" i="1"/>
  <c r="BK69" i="1"/>
  <c r="BL69" i="1"/>
  <c r="BM69" i="1"/>
  <c r="BI70" i="1"/>
  <c r="BJ70" i="1"/>
  <c r="BK70" i="1"/>
  <c r="BL70" i="1"/>
  <c r="BM70" i="1"/>
  <c r="BI71" i="1"/>
  <c r="BJ71" i="1"/>
  <c r="BK71" i="1"/>
  <c r="BL71" i="1"/>
  <c r="BM71" i="1"/>
  <c r="BI72" i="1"/>
  <c r="BJ72" i="1"/>
  <c r="BK72" i="1"/>
  <c r="BL72" i="1"/>
  <c r="BM72" i="1"/>
  <c r="BI73" i="1"/>
  <c r="BJ73" i="1"/>
  <c r="BK73" i="1"/>
  <c r="BL73" i="1"/>
  <c r="BM73" i="1"/>
  <c r="BI74" i="1"/>
  <c r="BJ74" i="1"/>
  <c r="BK74" i="1"/>
  <c r="BL74" i="1"/>
  <c r="BM74" i="1"/>
  <c r="BI75" i="1"/>
  <c r="BJ75" i="1"/>
  <c r="BK75" i="1"/>
  <c r="BL75" i="1"/>
  <c r="BM75" i="1"/>
  <c r="BI76" i="1"/>
  <c r="BJ76" i="1"/>
  <c r="BK76" i="1"/>
  <c r="BL76" i="1"/>
  <c r="BM76" i="1"/>
  <c r="BI77" i="1"/>
  <c r="BJ77" i="1"/>
  <c r="BK77" i="1"/>
  <c r="BL77" i="1"/>
  <c r="BM77" i="1"/>
  <c r="BI78" i="1"/>
  <c r="BJ78" i="1"/>
  <c r="BK78" i="1"/>
  <c r="BL78" i="1"/>
  <c r="BM78" i="1"/>
  <c r="BI79" i="1"/>
  <c r="BJ79" i="1"/>
  <c r="BK79" i="1"/>
  <c r="BL79" i="1"/>
  <c r="BM79" i="1"/>
  <c r="BI80" i="1"/>
  <c r="BJ80" i="1"/>
  <c r="BK80" i="1"/>
  <c r="BL80" i="1"/>
  <c r="BM80" i="1"/>
  <c r="BI81" i="1"/>
  <c r="BJ81" i="1"/>
  <c r="BK81" i="1"/>
  <c r="BL81" i="1"/>
  <c r="BM81" i="1"/>
  <c r="BI82" i="1"/>
  <c r="BJ82" i="1"/>
  <c r="BK82" i="1"/>
  <c r="BL82" i="1"/>
  <c r="BM82" i="1"/>
  <c r="BI83" i="1"/>
  <c r="BJ83" i="1"/>
  <c r="BK83" i="1"/>
  <c r="BL83" i="1"/>
  <c r="BM83" i="1"/>
  <c r="BI84" i="1"/>
  <c r="BJ84" i="1"/>
  <c r="BK84" i="1"/>
  <c r="BL84" i="1"/>
  <c r="BM84" i="1"/>
  <c r="BI85" i="1"/>
  <c r="BJ85" i="1"/>
  <c r="BK85" i="1"/>
  <c r="BL85" i="1"/>
  <c r="BM85" i="1"/>
  <c r="BI86" i="1"/>
  <c r="BJ86" i="1"/>
  <c r="BK86" i="1"/>
  <c r="BL86" i="1"/>
  <c r="BM86" i="1"/>
  <c r="BI87" i="1"/>
  <c r="BJ87" i="1"/>
  <c r="BK87" i="1"/>
  <c r="BL87" i="1"/>
  <c r="BM87" i="1"/>
  <c r="BI88" i="1"/>
  <c r="BJ88" i="1"/>
  <c r="BK88" i="1"/>
  <c r="BL88" i="1"/>
  <c r="BM88" i="1"/>
  <c r="BI89" i="1"/>
  <c r="BJ89" i="1"/>
  <c r="BK89" i="1"/>
  <c r="BL89" i="1"/>
  <c r="BM89" i="1"/>
  <c r="BI90" i="1"/>
  <c r="BJ90" i="1"/>
  <c r="BK90" i="1"/>
  <c r="BL90" i="1"/>
  <c r="BM90" i="1"/>
  <c r="BI91" i="1"/>
  <c r="BJ91" i="1"/>
  <c r="BK91" i="1"/>
  <c r="BL91" i="1"/>
  <c r="BM91" i="1"/>
  <c r="BI92" i="1"/>
  <c r="BJ92" i="1"/>
  <c r="BK92" i="1"/>
  <c r="BL92" i="1"/>
  <c r="BM92" i="1"/>
  <c r="BI93" i="1"/>
  <c r="BJ93" i="1"/>
  <c r="BK93" i="1"/>
  <c r="BL93" i="1"/>
  <c r="BM93" i="1"/>
  <c r="BI94" i="1"/>
  <c r="BJ94" i="1"/>
  <c r="BK94" i="1"/>
  <c r="BL94" i="1"/>
  <c r="BM94" i="1"/>
  <c r="BI95" i="1"/>
  <c r="BJ95" i="1"/>
  <c r="BK95" i="1"/>
  <c r="BL95" i="1"/>
  <c r="BM95" i="1"/>
  <c r="BI96" i="1"/>
  <c r="BJ96" i="1"/>
  <c r="BK96" i="1"/>
  <c r="BL96" i="1"/>
  <c r="BM96" i="1"/>
  <c r="BI97" i="1"/>
  <c r="BJ97" i="1"/>
  <c r="BK97" i="1"/>
  <c r="BL97" i="1"/>
  <c r="BM97" i="1"/>
  <c r="BI98" i="1"/>
  <c r="BJ98" i="1"/>
  <c r="BK98" i="1"/>
  <c r="BL98" i="1"/>
  <c r="BM98" i="1"/>
  <c r="BI99" i="1"/>
  <c r="BJ99" i="1"/>
  <c r="BK99" i="1"/>
  <c r="BL99" i="1"/>
  <c r="BM99" i="1"/>
  <c r="BI100" i="1"/>
  <c r="BJ100" i="1"/>
  <c r="BK100" i="1"/>
  <c r="BL100" i="1"/>
  <c r="BM100" i="1"/>
  <c r="BI101" i="1"/>
  <c r="BJ101" i="1"/>
  <c r="BK101" i="1"/>
  <c r="BL101" i="1"/>
  <c r="BM101" i="1"/>
  <c r="BI102" i="1"/>
  <c r="BJ102" i="1"/>
  <c r="BK102" i="1"/>
  <c r="BL102" i="1"/>
  <c r="BM102" i="1"/>
  <c r="BI103" i="1"/>
  <c r="BJ103" i="1"/>
  <c r="BK103" i="1"/>
  <c r="BL103" i="1"/>
  <c r="BM103" i="1"/>
  <c r="BI104" i="1"/>
  <c r="BJ104" i="1"/>
  <c r="BK104" i="1"/>
  <c r="BL104" i="1"/>
  <c r="BM104" i="1"/>
  <c r="BI105" i="1"/>
  <c r="BJ105" i="1"/>
  <c r="BK105" i="1"/>
  <c r="BL105" i="1"/>
  <c r="BM105" i="1"/>
  <c r="BI106" i="1"/>
  <c r="BJ106" i="1"/>
  <c r="BK106" i="1"/>
  <c r="BL106" i="1"/>
  <c r="BM106" i="1"/>
  <c r="BI107" i="1"/>
  <c r="BJ107" i="1"/>
  <c r="BK107" i="1"/>
  <c r="BL107" i="1"/>
  <c r="BM107" i="1"/>
  <c r="BI108" i="1"/>
  <c r="BJ108" i="1"/>
  <c r="BK108" i="1"/>
  <c r="BL108" i="1"/>
  <c r="BM108" i="1"/>
  <c r="BI109" i="1"/>
  <c r="BJ109" i="1"/>
  <c r="BK109" i="1"/>
  <c r="BL109" i="1"/>
  <c r="BM109" i="1"/>
  <c r="BI110" i="1"/>
  <c r="BJ110" i="1"/>
  <c r="BK110" i="1"/>
  <c r="BL110" i="1"/>
  <c r="BM110" i="1"/>
  <c r="BI111" i="1"/>
  <c r="BJ111" i="1"/>
  <c r="BK111" i="1"/>
  <c r="BL111" i="1"/>
  <c r="BM111" i="1"/>
  <c r="BI112" i="1"/>
  <c r="BJ112" i="1"/>
  <c r="BK112" i="1"/>
  <c r="BL112" i="1"/>
  <c r="BM112" i="1"/>
  <c r="BI113" i="1"/>
  <c r="BJ113" i="1"/>
  <c r="BK113" i="1"/>
  <c r="BL113" i="1"/>
  <c r="BM113" i="1"/>
  <c r="BI114" i="1"/>
  <c r="BJ114" i="1"/>
  <c r="BK114" i="1"/>
  <c r="BL114" i="1"/>
  <c r="BM114" i="1"/>
  <c r="BI115" i="1"/>
  <c r="BJ115" i="1"/>
  <c r="BK115" i="1"/>
  <c r="BL115" i="1"/>
  <c r="BM115" i="1"/>
  <c r="BI116" i="1"/>
  <c r="BJ116" i="1"/>
  <c r="BK116" i="1"/>
  <c r="BL116" i="1"/>
  <c r="BM116" i="1"/>
  <c r="BI117" i="1"/>
  <c r="BJ117" i="1"/>
  <c r="BK117" i="1"/>
  <c r="BL117" i="1"/>
  <c r="BM117" i="1"/>
  <c r="BI118" i="1"/>
  <c r="BJ118" i="1"/>
  <c r="BK118" i="1"/>
  <c r="BL118" i="1"/>
  <c r="BM118" i="1"/>
  <c r="BI119" i="1"/>
  <c r="BJ119" i="1"/>
  <c r="BK119" i="1"/>
  <c r="BL119" i="1"/>
  <c r="BM119" i="1"/>
  <c r="BI120" i="1"/>
  <c r="BJ120" i="1"/>
  <c r="BK120" i="1"/>
  <c r="BL120" i="1"/>
  <c r="BM120" i="1"/>
  <c r="BI121" i="1"/>
  <c r="BJ121" i="1"/>
  <c r="BK121" i="1"/>
  <c r="BL121" i="1"/>
  <c r="BM121" i="1"/>
  <c r="BI122" i="1"/>
  <c r="BJ122" i="1"/>
  <c r="BK122" i="1"/>
  <c r="BL122" i="1"/>
  <c r="BM122" i="1"/>
  <c r="BI123" i="1"/>
  <c r="BJ123" i="1"/>
  <c r="BK123" i="1"/>
  <c r="BL123" i="1"/>
  <c r="BM123" i="1"/>
  <c r="BI124" i="1"/>
  <c r="BJ124" i="1"/>
  <c r="BK124" i="1"/>
  <c r="BL124" i="1"/>
  <c r="BM124" i="1"/>
  <c r="BI125" i="1"/>
  <c r="BJ125" i="1"/>
  <c r="BK125" i="1"/>
  <c r="BL125" i="1"/>
  <c r="BM125" i="1"/>
  <c r="BI126" i="1"/>
  <c r="BJ126" i="1"/>
  <c r="BK126" i="1"/>
  <c r="BL126" i="1"/>
  <c r="BM126" i="1"/>
  <c r="BI127" i="1"/>
  <c r="BJ127" i="1"/>
  <c r="BK127" i="1"/>
  <c r="BL127" i="1"/>
  <c r="BM127" i="1"/>
  <c r="BI128" i="1"/>
  <c r="BJ128" i="1"/>
  <c r="BK128" i="1"/>
  <c r="BL128" i="1"/>
  <c r="BM128" i="1"/>
  <c r="BI129" i="1"/>
  <c r="BJ129" i="1"/>
  <c r="BK129" i="1"/>
  <c r="BL129" i="1"/>
  <c r="BM129" i="1"/>
  <c r="BI130" i="1"/>
  <c r="BJ130" i="1"/>
  <c r="BK130" i="1"/>
  <c r="BL130" i="1"/>
  <c r="BM130" i="1"/>
  <c r="BI131" i="1"/>
  <c r="BJ131" i="1"/>
  <c r="BK131" i="1"/>
  <c r="BL131" i="1"/>
  <c r="BM131" i="1"/>
  <c r="BI132" i="1"/>
  <c r="BJ132" i="1"/>
  <c r="BK132" i="1"/>
  <c r="BL132" i="1"/>
  <c r="BM132" i="1"/>
  <c r="BI133" i="1"/>
  <c r="BJ133" i="1"/>
  <c r="BK133" i="1"/>
  <c r="BL133" i="1"/>
  <c r="BM133" i="1"/>
  <c r="BI134" i="1"/>
  <c r="BJ134" i="1"/>
  <c r="BK134" i="1"/>
  <c r="BL134" i="1"/>
  <c r="BM134" i="1"/>
  <c r="BI135" i="1"/>
  <c r="BJ135" i="1"/>
  <c r="BK135" i="1"/>
  <c r="BL135" i="1"/>
  <c r="BM135" i="1"/>
  <c r="BI136" i="1"/>
  <c r="BJ136" i="1"/>
  <c r="BK136" i="1"/>
  <c r="BL136" i="1"/>
  <c r="BM136" i="1"/>
  <c r="BI137" i="1"/>
  <c r="BJ137" i="1"/>
  <c r="BK137" i="1"/>
  <c r="BL137" i="1"/>
  <c r="BM137" i="1"/>
  <c r="BI138" i="1"/>
  <c r="BJ138" i="1"/>
  <c r="BK138" i="1"/>
  <c r="BL138" i="1"/>
  <c r="BM138" i="1"/>
  <c r="BI139" i="1"/>
  <c r="BJ139" i="1"/>
  <c r="BK139" i="1"/>
  <c r="BL139" i="1"/>
  <c r="BM139" i="1"/>
  <c r="BI140" i="1"/>
  <c r="BJ140" i="1"/>
  <c r="BK140" i="1"/>
  <c r="BL140" i="1"/>
  <c r="BM140" i="1"/>
  <c r="BI141" i="1"/>
  <c r="BJ141" i="1"/>
  <c r="BK141" i="1"/>
  <c r="BL141" i="1"/>
  <c r="BM141" i="1"/>
  <c r="BI142" i="1"/>
  <c r="BJ142" i="1"/>
  <c r="BK142" i="1"/>
  <c r="BL142" i="1"/>
  <c r="BM142" i="1"/>
  <c r="BI143" i="1"/>
  <c r="BJ143" i="1"/>
  <c r="BK143" i="1"/>
  <c r="BL143" i="1"/>
  <c r="BM143" i="1"/>
  <c r="BI144" i="1"/>
  <c r="BJ144" i="1"/>
  <c r="BK144" i="1"/>
  <c r="BL144" i="1"/>
  <c r="BM144" i="1"/>
  <c r="BI145" i="1"/>
  <c r="BJ145" i="1"/>
  <c r="BK145" i="1"/>
  <c r="BL145" i="1"/>
  <c r="BM145" i="1"/>
  <c r="BI146" i="1"/>
  <c r="BJ146" i="1"/>
  <c r="BK146" i="1"/>
  <c r="BL146" i="1"/>
  <c r="BM146" i="1"/>
  <c r="BI147" i="1"/>
  <c r="BJ147" i="1"/>
  <c r="BK147" i="1"/>
  <c r="BL147" i="1"/>
  <c r="BM147" i="1"/>
  <c r="BI148" i="1"/>
  <c r="BJ148" i="1"/>
  <c r="BK148" i="1"/>
  <c r="BL148" i="1"/>
  <c r="BM148" i="1"/>
  <c r="BI149" i="1"/>
  <c r="BJ149" i="1"/>
  <c r="BK149" i="1"/>
  <c r="BL149" i="1"/>
  <c r="BM149" i="1"/>
  <c r="BI150" i="1"/>
  <c r="BJ150" i="1"/>
  <c r="BK150" i="1"/>
  <c r="BL150" i="1"/>
  <c r="BM150" i="1"/>
  <c r="BI151" i="1"/>
  <c r="BJ151" i="1"/>
  <c r="BK151" i="1"/>
  <c r="BL151" i="1"/>
  <c r="BM151" i="1"/>
  <c r="BJ152" i="1"/>
  <c r="BL152" i="1"/>
  <c r="BM152" i="1"/>
  <c r="BJ153" i="1"/>
  <c r="BL153" i="1"/>
  <c r="BM153" i="1"/>
  <c r="Q17" i="1" l="1"/>
  <c r="R17" i="1"/>
  <c r="Q18" i="1"/>
  <c r="Q19" i="1" s="1"/>
  <c r="R18" i="1"/>
  <c r="R19" i="1"/>
  <c r="Q20" i="1"/>
  <c r="R20" i="1"/>
  <c r="Q21" i="1"/>
  <c r="R21" i="1"/>
  <c r="Q22" i="1"/>
  <c r="Q23" i="1" s="1"/>
  <c r="Q24" i="1" s="1"/>
  <c r="Q25" i="1" s="1"/>
  <c r="R22" i="1"/>
  <c r="R23" i="1"/>
  <c r="R24" i="1" s="1"/>
  <c r="R25" i="1" s="1"/>
  <c r="Q26" i="1"/>
  <c r="R26" i="1"/>
  <c r="Q27" i="1"/>
  <c r="R27" i="1"/>
  <c r="Q28" i="1"/>
  <c r="R28" i="1"/>
  <c r="Q29" i="1"/>
  <c r="Q30" i="1" s="1"/>
  <c r="Q31" i="1" s="1"/>
  <c r="R29" i="1"/>
  <c r="R30" i="1"/>
  <c r="R31" i="1" s="1"/>
  <c r="Q32" i="1"/>
  <c r="Q33" i="1" s="1"/>
  <c r="Q34" i="1" s="1"/>
  <c r="R32" i="1"/>
  <c r="R33" i="1" s="1"/>
  <c r="R34" i="1" s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43" i="1"/>
  <c r="R43" i="1"/>
  <c r="S43" i="1"/>
  <c r="T43" i="1"/>
  <c r="Q44" i="1"/>
  <c r="R44" i="1"/>
  <c r="S44" i="1"/>
  <c r="T44" i="1"/>
  <c r="Q45" i="1"/>
  <c r="R45" i="1"/>
  <c r="S45" i="1"/>
  <c r="T45" i="1"/>
  <c r="Q46" i="1"/>
  <c r="R46" i="1"/>
  <c r="S46" i="1"/>
  <c r="T46" i="1"/>
  <c r="Q47" i="1"/>
  <c r="R47" i="1"/>
  <c r="S47" i="1"/>
  <c r="T47" i="1"/>
  <c r="Q48" i="1"/>
  <c r="R48" i="1"/>
  <c r="S48" i="1"/>
  <c r="T48" i="1"/>
  <c r="Q49" i="1"/>
  <c r="R49" i="1"/>
  <c r="S49" i="1"/>
  <c r="T49" i="1"/>
  <c r="Q50" i="1"/>
  <c r="R50" i="1"/>
  <c r="S50" i="1"/>
  <c r="T50" i="1"/>
  <c r="Q51" i="1"/>
  <c r="R51" i="1"/>
  <c r="S51" i="1"/>
  <c r="T51" i="1"/>
  <c r="Q52" i="1"/>
  <c r="R52" i="1"/>
  <c r="S52" i="1"/>
  <c r="T52" i="1"/>
  <c r="Q53" i="1"/>
  <c r="R53" i="1"/>
  <c r="S53" i="1"/>
  <c r="T53" i="1"/>
  <c r="Q54" i="1"/>
  <c r="R54" i="1"/>
  <c r="S54" i="1"/>
  <c r="T54" i="1"/>
  <c r="Q55" i="1"/>
  <c r="R55" i="1"/>
  <c r="S55" i="1"/>
  <c r="T55" i="1"/>
  <c r="Q56" i="1"/>
  <c r="R56" i="1"/>
  <c r="S56" i="1"/>
  <c r="T56" i="1"/>
  <c r="Q57" i="1"/>
  <c r="R57" i="1"/>
  <c r="S57" i="1"/>
  <c r="T57" i="1"/>
  <c r="Q58" i="1"/>
  <c r="R58" i="1"/>
  <c r="S58" i="1"/>
  <c r="T58" i="1"/>
  <c r="Q59" i="1"/>
  <c r="R59" i="1"/>
  <c r="S59" i="1"/>
  <c r="T59" i="1"/>
  <c r="Q60" i="1"/>
  <c r="R60" i="1"/>
  <c r="S60" i="1"/>
  <c r="T60" i="1"/>
  <c r="Q61" i="1"/>
  <c r="R61" i="1"/>
  <c r="S61" i="1"/>
  <c r="T61" i="1"/>
  <c r="Q62" i="1"/>
  <c r="R62" i="1"/>
  <c r="S62" i="1"/>
  <c r="T62" i="1"/>
  <c r="Q63" i="1"/>
  <c r="R63" i="1"/>
  <c r="S63" i="1"/>
  <c r="T63" i="1"/>
  <c r="Q64" i="1"/>
  <c r="R64" i="1"/>
  <c r="S64" i="1"/>
  <c r="T64" i="1"/>
  <c r="Q65" i="1"/>
  <c r="R65" i="1"/>
  <c r="S65" i="1"/>
  <c r="T65" i="1"/>
  <c r="Q66" i="1"/>
  <c r="R66" i="1"/>
  <c r="S66" i="1"/>
  <c r="T66" i="1"/>
  <c r="Q67" i="1"/>
  <c r="R67" i="1"/>
  <c r="S67" i="1"/>
  <c r="T67" i="1"/>
  <c r="Q68" i="1"/>
  <c r="R68" i="1"/>
  <c r="S68" i="1"/>
  <c r="T68" i="1"/>
  <c r="Q69" i="1"/>
  <c r="R69" i="1"/>
  <c r="S69" i="1"/>
  <c r="T69" i="1"/>
  <c r="Q70" i="1"/>
  <c r="R70" i="1"/>
  <c r="S70" i="1"/>
  <c r="T70" i="1"/>
  <c r="Q71" i="1"/>
  <c r="R71" i="1"/>
  <c r="S71" i="1"/>
  <c r="T71" i="1"/>
  <c r="Q72" i="1"/>
  <c r="R72" i="1"/>
  <c r="S72" i="1"/>
  <c r="T72" i="1"/>
  <c r="Q73" i="1"/>
  <c r="R73" i="1"/>
  <c r="S73" i="1"/>
  <c r="T73" i="1"/>
  <c r="Q74" i="1"/>
  <c r="R74" i="1"/>
  <c r="S74" i="1"/>
  <c r="T74" i="1"/>
  <c r="Q75" i="1"/>
  <c r="R75" i="1"/>
  <c r="S75" i="1"/>
  <c r="T75" i="1"/>
  <c r="Q76" i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Q81" i="1"/>
  <c r="R81" i="1"/>
  <c r="S81" i="1"/>
  <c r="T81" i="1"/>
  <c r="Q82" i="1"/>
  <c r="R82" i="1"/>
  <c r="S82" i="1"/>
  <c r="T82" i="1"/>
  <c r="Q83" i="1"/>
  <c r="R83" i="1"/>
  <c r="S83" i="1"/>
  <c r="T83" i="1"/>
  <c r="Q84" i="1"/>
  <c r="R84" i="1"/>
  <c r="S84" i="1"/>
  <c r="T84" i="1"/>
  <c r="Q85" i="1"/>
  <c r="R85" i="1"/>
  <c r="S85" i="1"/>
  <c r="T85" i="1"/>
  <c r="Q86" i="1"/>
  <c r="R86" i="1"/>
  <c r="S86" i="1"/>
  <c r="T86" i="1"/>
  <c r="Q87" i="1"/>
  <c r="R87" i="1"/>
  <c r="S87" i="1"/>
  <c r="T87" i="1"/>
  <c r="Q88" i="1"/>
  <c r="R88" i="1"/>
  <c r="S88" i="1"/>
  <c r="T88" i="1"/>
  <c r="Q89" i="1"/>
  <c r="R89" i="1"/>
  <c r="S89" i="1"/>
  <c r="T89" i="1"/>
  <c r="Q90" i="1"/>
  <c r="R90" i="1"/>
  <c r="S90" i="1"/>
  <c r="T90" i="1"/>
  <c r="Q91" i="1"/>
  <c r="R91" i="1"/>
  <c r="S91" i="1"/>
  <c r="T91" i="1"/>
  <c r="Q92" i="1"/>
  <c r="R92" i="1"/>
  <c r="S92" i="1"/>
  <c r="T92" i="1"/>
  <c r="Q93" i="1"/>
  <c r="R93" i="1"/>
  <c r="S93" i="1"/>
  <c r="T93" i="1"/>
  <c r="Q94" i="1"/>
  <c r="R94" i="1"/>
  <c r="S94" i="1"/>
  <c r="T94" i="1"/>
  <c r="Q95" i="1"/>
  <c r="R95" i="1"/>
  <c r="S95" i="1"/>
  <c r="T95" i="1"/>
  <c r="Q96" i="1"/>
  <c r="R96" i="1"/>
  <c r="S96" i="1"/>
  <c r="T96" i="1"/>
  <c r="Q97" i="1"/>
  <c r="R97" i="1"/>
  <c r="S97" i="1"/>
  <c r="T97" i="1"/>
  <c r="Q98" i="1"/>
  <c r="R98" i="1"/>
  <c r="S98" i="1"/>
  <c r="T98" i="1"/>
  <c r="Q99" i="1"/>
  <c r="R99" i="1"/>
  <c r="S99" i="1"/>
  <c r="T99" i="1"/>
  <c r="Q100" i="1"/>
  <c r="R100" i="1"/>
  <c r="S100" i="1"/>
  <c r="T100" i="1"/>
  <c r="Q101" i="1"/>
  <c r="R101" i="1"/>
  <c r="S101" i="1"/>
  <c r="T101" i="1"/>
  <c r="Q102" i="1"/>
  <c r="R102" i="1"/>
  <c r="S102" i="1"/>
  <c r="T102" i="1"/>
  <c r="Q103" i="1"/>
  <c r="R103" i="1"/>
  <c r="S103" i="1"/>
  <c r="T103" i="1"/>
  <c r="Q104" i="1"/>
  <c r="R104" i="1"/>
  <c r="S104" i="1"/>
  <c r="T104" i="1"/>
  <c r="Q105" i="1"/>
  <c r="R105" i="1"/>
  <c r="S105" i="1"/>
  <c r="T105" i="1"/>
  <c r="Q106" i="1"/>
  <c r="R106" i="1"/>
  <c r="S106" i="1"/>
  <c r="T106" i="1"/>
  <c r="Q107" i="1"/>
  <c r="R107" i="1"/>
  <c r="S107" i="1"/>
  <c r="T107" i="1"/>
  <c r="Q108" i="1"/>
  <c r="R108" i="1"/>
  <c r="S108" i="1"/>
  <c r="T108" i="1"/>
  <c r="Q109" i="1"/>
  <c r="R109" i="1"/>
  <c r="S109" i="1"/>
  <c r="T109" i="1"/>
  <c r="Q110" i="1"/>
  <c r="R110" i="1"/>
  <c r="S110" i="1"/>
  <c r="T110" i="1"/>
  <c r="Q111" i="1"/>
  <c r="R111" i="1"/>
  <c r="S111" i="1"/>
  <c r="T111" i="1"/>
  <c r="Q112" i="1"/>
  <c r="R112" i="1"/>
  <c r="S112" i="1"/>
  <c r="T112" i="1"/>
  <c r="Q113" i="1"/>
  <c r="R113" i="1"/>
  <c r="S113" i="1"/>
  <c r="T113" i="1"/>
  <c r="Q114" i="1"/>
  <c r="R114" i="1"/>
  <c r="S114" i="1"/>
  <c r="T114" i="1"/>
  <c r="Q115" i="1"/>
  <c r="R115" i="1"/>
  <c r="S115" i="1"/>
  <c r="T115" i="1"/>
  <c r="Q116" i="1"/>
  <c r="R116" i="1"/>
  <c r="S116" i="1"/>
  <c r="T116" i="1"/>
  <c r="Q117" i="1"/>
  <c r="R117" i="1"/>
  <c r="S117" i="1"/>
  <c r="T117" i="1"/>
  <c r="Q118" i="1"/>
  <c r="R118" i="1"/>
  <c r="S118" i="1"/>
  <c r="T118" i="1"/>
  <c r="Q119" i="1"/>
  <c r="R119" i="1"/>
  <c r="S119" i="1"/>
  <c r="T119" i="1"/>
  <c r="Q120" i="1"/>
  <c r="R120" i="1"/>
  <c r="S120" i="1"/>
  <c r="T120" i="1"/>
  <c r="Q121" i="1"/>
  <c r="R121" i="1"/>
  <c r="S121" i="1"/>
  <c r="T121" i="1"/>
  <c r="Q122" i="1"/>
  <c r="R122" i="1"/>
  <c r="S122" i="1"/>
  <c r="T122" i="1"/>
  <c r="Q123" i="1"/>
  <c r="R123" i="1"/>
  <c r="S123" i="1"/>
  <c r="T123" i="1"/>
  <c r="Q124" i="1"/>
  <c r="R124" i="1"/>
  <c r="S124" i="1"/>
  <c r="T124" i="1"/>
  <c r="Q125" i="1"/>
  <c r="R125" i="1"/>
  <c r="S125" i="1"/>
  <c r="T125" i="1"/>
  <c r="Q126" i="1"/>
  <c r="R126" i="1"/>
  <c r="S126" i="1"/>
  <c r="T126" i="1"/>
  <c r="Q127" i="1"/>
  <c r="R127" i="1"/>
  <c r="S127" i="1"/>
  <c r="T127" i="1"/>
  <c r="Q128" i="1"/>
  <c r="R128" i="1"/>
  <c r="S128" i="1"/>
  <c r="T128" i="1"/>
  <c r="Q129" i="1"/>
  <c r="R129" i="1"/>
  <c r="S129" i="1"/>
  <c r="T129" i="1"/>
  <c r="Q130" i="1"/>
  <c r="R130" i="1"/>
  <c r="S130" i="1"/>
  <c r="T130" i="1"/>
  <c r="Q131" i="1"/>
  <c r="R131" i="1"/>
  <c r="S131" i="1"/>
  <c r="T131" i="1"/>
  <c r="Q132" i="1"/>
  <c r="R132" i="1"/>
  <c r="S132" i="1"/>
  <c r="T132" i="1"/>
  <c r="Q133" i="1"/>
  <c r="R133" i="1"/>
  <c r="S133" i="1"/>
  <c r="T133" i="1"/>
  <c r="Q134" i="1"/>
  <c r="R134" i="1"/>
  <c r="S134" i="1"/>
  <c r="T134" i="1"/>
  <c r="Q135" i="1"/>
  <c r="R135" i="1"/>
  <c r="S135" i="1"/>
  <c r="T135" i="1"/>
  <c r="Q136" i="1"/>
  <c r="R136" i="1"/>
  <c r="S136" i="1"/>
  <c r="T136" i="1"/>
  <c r="Q137" i="1"/>
  <c r="R137" i="1"/>
  <c r="S137" i="1"/>
  <c r="T137" i="1"/>
  <c r="Q138" i="1"/>
  <c r="R138" i="1"/>
  <c r="S138" i="1"/>
  <c r="T138" i="1"/>
  <c r="Q139" i="1"/>
  <c r="R139" i="1"/>
  <c r="S139" i="1"/>
  <c r="T139" i="1"/>
  <c r="Q140" i="1"/>
  <c r="R140" i="1"/>
  <c r="S140" i="1"/>
  <c r="T140" i="1"/>
  <c r="Q141" i="1"/>
  <c r="R141" i="1"/>
  <c r="S141" i="1"/>
  <c r="T141" i="1"/>
  <c r="Q142" i="1"/>
  <c r="R142" i="1"/>
  <c r="S142" i="1"/>
  <c r="T142" i="1"/>
  <c r="Q143" i="1"/>
  <c r="R143" i="1"/>
  <c r="S143" i="1"/>
  <c r="T143" i="1"/>
  <c r="Q144" i="1"/>
  <c r="R144" i="1"/>
  <c r="S144" i="1"/>
  <c r="T144" i="1"/>
  <c r="Q145" i="1"/>
  <c r="R145" i="1"/>
  <c r="S145" i="1"/>
  <c r="T145" i="1"/>
  <c r="Q146" i="1"/>
  <c r="R146" i="1"/>
  <c r="S146" i="1"/>
  <c r="T146" i="1"/>
  <c r="Q147" i="1"/>
  <c r="R147" i="1"/>
  <c r="S147" i="1"/>
  <c r="T147" i="1"/>
  <c r="Q148" i="1"/>
  <c r="R148" i="1"/>
  <c r="S148" i="1"/>
  <c r="T148" i="1"/>
  <c r="Q149" i="1"/>
  <c r="R149" i="1"/>
  <c r="S149" i="1"/>
  <c r="T149" i="1"/>
  <c r="Q150" i="1"/>
  <c r="R150" i="1"/>
  <c r="S150" i="1"/>
  <c r="T150" i="1"/>
  <c r="Q151" i="1"/>
  <c r="R151" i="1"/>
  <c r="S151" i="1"/>
  <c r="T151" i="1"/>
  <c r="Q152" i="1"/>
  <c r="R152" i="1"/>
  <c r="S152" i="1"/>
  <c r="T152" i="1"/>
  <c r="Q153" i="1" l="1"/>
  <c r="R153" i="1"/>
  <c r="S153" i="1"/>
  <c r="T153" i="1"/>
  <c r="Q8" i="1"/>
  <c r="Q9" i="1" s="1"/>
  <c r="Q10" i="1" s="1"/>
  <c r="Q11" i="1" s="1"/>
  <c r="Q12" i="1" s="1"/>
  <c r="Q13" i="1" s="1"/>
  <c r="Q14" i="1" s="1"/>
  <c r="Q15" i="1" s="1"/>
  <c r="Q16" i="1" s="1"/>
  <c r="R8" i="1"/>
  <c r="R9" i="1" s="1"/>
  <c r="R10" i="1" s="1"/>
  <c r="R11" i="1" s="1"/>
  <c r="R12" i="1" s="1"/>
  <c r="R13" i="1" s="1"/>
  <c r="R14" i="1" s="1"/>
  <c r="R15" i="1" s="1"/>
  <c r="R16" i="1" s="1"/>
  <c r="DI2" i="1" l="1"/>
  <c r="BT9" i="1" l="1"/>
  <c r="BT10" i="1"/>
  <c r="BD11" i="1"/>
  <c r="BF11" i="1"/>
  <c r="BT11" i="1"/>
  <c r="BD12" i="1"/>
  <c r="BF12" i="1"/>
  <c r="BT12" i="1"/>
  <c r="BD13" i="1"/>
  <c r="BF13" i="1"/>
  <c r="BT13" i="1"/>
  <c r="BF14" i="1"/>
  <c r="BT14" i="1"/>
  <c r="BD15" i="1"/>
  <c r="BF15" i="1"/>
  <c r="BT15" i="1"/>
  <c r="BF16" i="1"/>
  <c r="BJ16" i="1"/>
  <c r="BT16" i="1"/>
  <c r="BB17" i="1"/>
  <c r="BD17" i="1"/>
  <c r="BF17" i="1"/>
  <c r="BT17" i="1"/>
  <c r="BB18" i="1"/>
  <c r="BD18" i="1"/>
  <c r="BF18" i="1"/>
  <c r="BT18" i="1"/>
  <c r="BB19" i="1"/>
  <c r="BD19" i="1"/>
  <c r="BF19" i="1"/>
  <c r="BT19" i="1"/>
  <c r="BB20" i="1"/>
  <c r="BD20" i="1"/>
  <c r="BF20" i="1"/>
  <c r="BT20" i="1"/>
  <c r="BB21" i="1"/>
  <c r="BD21" i="1"/>
  <c r="BF21" i="1"/>
  <c r="BT21" i="1"/>
  <c r="BB22" i="1"/>
  <c r="BD22" i="1"/>
  <c r="BF22" i="1"/>
  <c r="BT22" i="1"/>
  <c r="BB23" i="1"/>
  <c r="BB24" i="1" s="1"/>
  <c r="BB25" i="1" s="1"/>
  <c r="BD23" i="1"/>
  <c r="BF23" i="1"/>
  <c r="BT23" i="1"/>
  <c r="BD24" i="1"/>
  <c r="BF24" i="1"/>
  <c r="BT24" i="1"/>
  <c r="BD25" i="1"/>
  <c r="BF25" i="1"/>
  <c r="BT25" i="1"/>
  <c r="BB26" i="1"/>
  <c r="BD26" i="1"/>
  <c r="BF26" i="1"/>
  <c r="BT26" i="1"/>
  <c r="BB27" i="1"/>
  <c r="BD27" i="1"/>
  <c r="BF27" i="1"/>
  <c r="BT27" i="1"/>
  <c r="BB28" i="1"/>
  <c r="BD28" i="1"/>
  <c r="BF28" i="1"/>
  <c r="BT28" i="1"/>
  <c r="BB29" i="1"/>
  <c r="BB30" i="1" s="1"/>
  <c r="BB31" i="1" s="1"/>
  <c r="BD29" i="1"/>
  <c r="BF29" i="1"/>
  <c r="BT29" i="1"/>
  <c r="BD30" i="1"/>
  <c r="BF30" i="1"/>
  <c r="BT30" i="1"/>
  <c r="BD31" i="1"/>
  <c r="BF31" i="1"/>
  <c r="BT31" i="1"/>
  <c r="BB32" i="1"/>
  <c r="BD32" i="1"/>
  <c r="BF32" i="1"/>
  <c r="BT32" i="1"/>
  <c r="BB33" i="1"/>
  <c r="BD33" i="1"/>
  <c r="BF33" i="1"/>
  <c r="BT33" i="1"/>
  <c r="BB34" i="1"/>
  <c r="BD34" i="1"/>
  <c r="BF34" i="1"/>
  <c r="BT34" i="1"/>
  <c r="BB35" i="1"/>
  <c r="BD35" i="1"/>
  <c r="BF35" i="1"/>
  <c r="BT35" i="1"/>
  <c r="BB36" i="1"/>
  <c r="BD36" i="1"/>
  <c r="BF36" i="1"/>
  <c r="BT36" i="1"/>
  <c r="BB37" i="1"/>
  <c r="BD37" i="1"/>
  <c r="BF37" i="1"/>
  <c r="BT37" i="1"/>
  <c r="BB38" i="1"/>
  <c r="BD38" i="1"/>
  <c r="BF38" i="1"/>
  <c r="BT38" i="1"/>
  <c r="BB39" i="1"/>
  <c r="BD39" i="1"/>
  <c r="BF39" i="1"/>
  <c r="BT39" i="1"/>
  <c r="BB40" i="1"/>
  <c r="BD40" i="1"/>
  <c r="BF40" i="1"/>
  <c r="BT40" i="1"/>
  <c r="BB41" i="1"/>
  <c r="BD41" i="1"/>
  <c r="BF41" i="1"/>
  <c r="BT41" i="1"/>
  <c r="BB42" i="1"/>
  <c r="BD42" i="1"/>
  <c r="BF42" i="1"/>
  <c r="BT42" i="1"/>
  <c r="BB43" i="1"/>
  <c r="BD43" i="1"/>
  <c r="BF43" i="1"/>
  <c r="BT43" i="1"/>
  <c r="BB44" i="1"/>
  <c r="BD44" i="1"/>
  <c r="BF44" i="1"/>
  <c r="BT44" i="1"/>
  <c r="BB45" i="1"/>
  <c r="BD45" i="1"/>
  <c r="BF45" i="1"/>
  <c r="BT45" i="1"/>
  <c r="BB46" i="1"/>
  <c r="BD46" i="1"/>
  <c r="BF46" i="1"/>
  <c r="BT46" i="1"/>
  <c r="BB47" i="1"/>
  <c r="BD47" i="1"/>
  <c r="BF47" i="1"/>
  <c r="BT47" i="1"/>
  <c r="BB48" i="1"/>
  <c r="BD48" i="1"/>
  <c r="BF48" i="1"/>
  <c r="BT48" i="1"/>
  <c r="BB49" i="1"/>
  <c r="BD49" i="1"/>
  <c r="BF49" i="1"/>
  <c r="BT49" i="1"/>
  <c r="BB50" i="1"/>
  <c r="BD50" i="1"/>
  <c r="BF50" i="1"/>
  <c r="BT50" i="1"/>
  <c r="BB51" i="1"/>
  <c r="BD51" i="1"/>
  <c r="BF51" i="1"/>
  <c r="BT51" i="1"/>
  <c r="BB52" i="1"/>
  <c r="BD52" i="1"/>
  <c r="BF52" i="1"/>
  <c r="BT52" i="1"/>
  <c r="BB53" i="1"/>
  <c r="BD53" i="1"/>
  <c r="BF53" i="1"/>
  <c r="BT53" i="1"/>
  <c r="BB54" i="1"/>
  <c r="BD54" i="1"/>
  <c r="BF54" i="1"/>
  <c r="BT54" i="1"/>
  <c r="BB55" i="1"/>
  <c r="BD55" i="1"/>
  <c r="BF55" i="1"/>
  <c r="BT55" i="1"/>
  <c r="BB56" i="1"/>
  <c r="BD56" i="1"/>
  <c r="BF56" i="1"/>
  <c r="BT56" i="1"/>
  <c r="BB57" i="1"/>
  <c r="BD57" i="1"/>
  <c r="BF57" i="1"/>
  <c r="BT57" i="1"/>
  <c r="BB58" i="1"/>
  <c r="BD58" i="1"/>
  <c r="BF58" i="1"/>
  <c r="BT58" i="1"/>
  <c r="BB59" i="1"/>
  <c r="BD59" i="1"/>
  <c r="BF59" i="1"/>
  <c r="BT59" i="1"/>
  <c r="BB60" i="1"/>
  <c r="BD60" i="1"/>
  <c r="BF60" i="1"/>
  <c r="BT60" i="1"/>
  <c r="BB61" i="1"/>
  <c r="BD61" i="1"/>
  <c r="BF61" i="1"/>
  <c r="BT61" i="1"/>
  <c r="BB62" i="1"/>
  <c r="BD62" i="1"/>
  <c r="BF62" i="1"/>
  <c r="BT62" i="1"/>
  <c r="BB63" i="1"/>
  <c r="BD63" i="1"/>
  <c r="BF63" i="1"/>
  <c r="BT63" i="1"/>
  <c r="BB64" i="1"/>
  <c r="BD64" i="1"/>
  <c r="BF64" i="1"/>
  <c r="BT64" i="1"/>
  <c r="BB65" i="1"/>
  <c r="BD65" i="1"/>
  <c r="BF65" i="1"/>
  <c r="BT65" i="1"/>
  <c r="BB66" i="1"/>
  <c r="BD66" i="1"/>
  <c r="BF66" i="1"/>
  <c r="BT66" i="1"/>
  <c r="BB67" i="1"/>
  <c r="BD67" i="1"/>
  <c r="BF67" i="1"/>
  <c r="BT67" i="1"/>
  <c r="BB68" i="1"/>
  <c r="BD68" i="1"/>
  <c r="BF68" i="1"/>
  <c r="BT68" i="1"/>
  <c r="BB69" i="1"/>
  <c r="BD69" i="1"/>
  <c r="BF69" i="1"/>
  <c r="BT69" i="1"/>
  <c r="BB70" i="1"/>
  <c r="BD70" i="1"/>
  <c r="BF70" i="1"/>
  <c r="BT70" i="1"/>
  <c r="BB71" i="1"/>
  <c r="BD71" i="1"/>
  <c r="BF71" i="1"/>
  <c r="BT71" i="1"/>
  <c r="BB72" i="1"/>
  <c r="BD72" i="1"/>
  <c r="BF72" i="1"/>
  <c r="BT72" i="1"/>
  <c r="BB73" i="1"/>
  <c r="BD73" i="1"/>
  <c r="BF73" i="1"/>
  <c r="BT73" i="1"/>
  <c r="BB74" i="1"/>
  <c r="BD74" i="1"/>
  <c r="BF74" i="1"/>
  <c r="BT74" i="1"/>
  <c r="BB75" i="1"/>
  <c r="BD75" i="1"/>
  <c r="BF75" i="1"/>
  <c r="BT75" i="1"/>
  <c r="BB76" i="1"/>
  <c r="BD76" i="1"/>
  <c r="BF76" i="1"/>
  <c r="BT76" i="1"/>
  <c r="BB77" i="1"/>
  <c r="BD77" i="1"/>
  <c r="BF77" i="1"/>
  <c r="BT77" i="1"/>
  <c r="BB78" i="1"/>
  <c r="BD78" i="1"/>
  <c r="BF78" i="1"/>
  <c r="BT78" i="1"/>
  <c r="BB79" i="1"/>
  <c r="BD79" i="1"/>
  <c r="BF79" i="1"/>
  <c r="BT79" i="1"/>
  <c r="BB80" i="1"/>
  <c r="BD80" i="1"/>
  <c r="BF80" i="1"/>
  <c r="BT80" i="1"/>
  <c r="BB81" i="1"/>
  <c r="BD81" i="1"/>
  <c r="BF81" i="1"/>
  <c r="BT81" i="1"/>
  <c r="BB82" i="1"/>
  <c r="BD82" i="1"/>
  <c r="BF82" i="1"/>
  <c r="BT82" i="1"/>
  <c r="BB83" i="1"/>
  <c r="BD83" i="1"/>
  <c r="BF83" i="1"/>
  <c r="BT83" i="1"/>
  <c r="BB84" i="1"/>
  <c r="BD84" i="1"/>
  <c r="BF84" i="1"/>
  <c r="BT84" i="1"/>
  <c r="BB85" i="1"/>
  <c r="BD85" i="1"/>
  <c r="BF85" i="1"/>
  <c r="BT85" i="1"/>
  <c r="BB86" i="1"/>
  <c r="BD86" i="1"/>
  <c r="BF86" i="1"/>
  <c r="BT86" i="1"/>
  <c r="BB87" i="1"/>
  <c r="BD87" i="1"/>
  <c r="BF87" i="1"/>
  <c r="BT87" i="1"/>
  <c r="BB88" i="1"/>
  <c r="BD88" i="1"/>
  <c r="BF88" i="1"/>
  <c r="BT88" i="1"/>
  <c r="BB89" i="1"/>
  <c r="BD89" i="1"/>
  <c r="BF89" i="1"/>
  <c r="BT89" i="1"/>
  <c r="BB90" i="1"/>
  <c r="BD90" i="1"/>
  <c r="BF90" i="1"/>
  <c r="BT90" i="1"/>
  <c r="BB91" i="1"/>
  <c r="BD91" i="1"/>
  <c r="BF91" i="1"/>
  <c r="BT91" i="1"/>
  <c r="BB92" i="1"/>
  <c r="BD92" i="1"/>
  <c r="BF92" i="1"/>
  <c r="BT92" i="1"/>
  <c r="BB93" i="1"/>
  <c r="BD93" i="1"/>
  <c r="BF93" i="1"/>
  <c r="BT93" i="1"/>
  <c r="BB94" i="1"/>
  <c r="BD94" i="1"/>
  <c r="BF94" i="1"/>
  <c r="BT94" i="1"/>
  <c r="BB95" i="1"/>
  <c r="BD95" i="1"/>
  <c r="BF95" i="1"/>
  <c r="BT95" i="1"/>
  <c r="BB96" i="1"/>
  <c r="BD96" i="1"/>
  <c r="BF96" i="1"/>
  <c r="BT96" i="1"/>
  <c r="BB97" i="1"/>
  <c r="BD97" i="1"/>
  <c r="BF97" i="1"/>
  <c r="BT97" i="1"/>
  <c r="BB98" i="1"/>
  <c r="BD98" i="1"/>
  <c r="BF98" i="1"/>
  <c r="BT98" i="1"/>
  <c r="BB99" i="1"/>
  <c r="BD99" i="1"/>
  <c r="BF99" i="1"/>
  <c r="BT99" i="1"/>
  <c r="BB100" i="1"/>
  <c r="BD100" i="1"/>
  <c r="BF100" i="1"/>
  <c r="BT100" i="1"/>
  <c r="BB101" i="1"/>
  <c r="BD101" i="1"/>
  <c r="BF101" i="1"/>
  <c r="BT101" i="1"/>
  <c r="BB102" i="1"/>
  <c r="BD102" i="1"/>
  <c r="BF102" i="1"/>
  <c r="BT102" i="1"/>
  <c r="BB103" i="1"/>
  <c r="BD103" i="1"/>
  <c r="BF103" i="1"/>
  <c r="BT103" i="1"/>
  <c r="BB104" i="1"/>
  <c r="BD104" i="1"/>
  <c r="BF104" i="1"/>
  <c r="BT104" i="1"/>
  <c r="BB105" i="1"/>
  <c r="BD105" i="1"/>
  <c r="BF105" i="1"/>
  <c r="BT105" i="1"/>
  <c r="BB106" i="1"/>
  <c r="BD106" i="1"/>
  <c r="BF106" i="1"/>
  <c r="BT106" i="1"/>
  <c r="BB107" i="1"/>
  <c r="BD107" i="1"/>
  <c r="BF107" i="1"/>
  <c r="BT107" i="1"/>
  <c r="BB108" i="1"/>
  <c r="BD108" i="1"/>
  <c r="BF108" i="1"/>
  <c r="BT108" i="1"/>
  <c r="BB109" i="1"/>
  <c r="BD109" i="1"/>
  <c r="BF109" i="1"/>
  <c r="BT109" i="1"/>
  <c r="BB110" i="1"/>
  <c r="BD110" i="1"/>
  <c r="BF110" i="1"/>
  <c r="BT110" i="1"/>
  <c r="BB111" i="1"/>
  <c r="BD111" i="1"/>
  <c r="BF111" i="1"/>
  <c r="BT111" i="1"/>
  <c r="BB112" i="1"/>
  <c r="BD112" i="1"/>
  <c r="BF112" i="1"/>
  <c r="BT112" i="1"/>
  <c r="BB113" i="1"/>
  <c r="BD113" i="1"/>
  <c r="BF113" i="1"/>
  <c r="BT113" i="1"/>
  <c r="BB114" i="1"/>
  <c r="BD114" i="1"/>
  <c r="BF114" i="1"/>
  <c r="BT114" i="1"/>
  <c r="BB115" i="1"/>
  <c r="BD115" i="1"/>
  <c r="BF115" i="1"/>
  <c r="BT115" i="1"/>
  <c r="BB116" i="1"/>
  <c r="BD116" i="1"/>
  <c r="BF116" i="1"/>
  <c r="BT116" i="1"/>
  <c r="BB117" i="1"/>
  <c r="BD117" i="1"/>
  <c r="BF117" i="1"/>
  <c r="BT117" i="1"/>
  <c r="BB118" i="1"/>
  <c r="BD118" i="1"/>
  <c r="BF118" i="1"/>
  <c r="BT118" i="1"/>
  <c r="BB119" i="1"/>
  <c r="BD119" i="1"/>
  <c r="BF119" i="1"/>
  <c r="BT119" i="1"/>
  <c r="BB120" i="1"/>
  <c r="BD120" i="1"/>
  <c r="BF120" i="1"/>
  <c r="BT120" i="1"/>
  <c r="BB121" i="1"/>
  <c r="BD121" i="1"/>
  <c r="BF121" i="1"/>
  <c r="BT121" i="1"/>
  <c r="BB122" i="1"/>
  <c r="BD122" i="1"/>
  <c r="BF122" i="1"/>
  <c r="BT122" i="1"/>
  <c r="BB123" i="1"/>
  <c r="BD123" i="1"/>
  <c r="BF123" i="1"/>
  <c r="BT123" i="1"/>
  <c r="BB124" i="1"/>
  <c r="BD124" i="1"/>
  <c r="BF124" i="1"/>
  <c r="BT124" i="1"/>
  <c r="BB125" i="1"/>
  <c r="BD125" i="1"/>
  <c r="BF125" i="1"/>
  <c r="BT125" i="1"/>
  <c r="BB126" i="1"/>
  <c r="BD126" i="1"/>
  <c r="BF126" i="1"/>
  <c r="BT126" i="1"/>
  <c r="BB127" i="1"/>
  <c r="BD127" i="1"/>
  <c r="BF127" i="1"/>
  <c r="BT127" i="1"/>
  <c r="BB128" i="1"/>
  <c r="BD128" i="1"/>
  <c r="BF128" i="1"/>
  <c r="BT128" i="1"/>
  <c r="BB129" i="1"/>
  <c r="BD129" i="1"/>
  <c r="BF129" i="1"/>
  <c r="BT129" i="1"/>
  <c r="BB130" i="1"/>
  <c r="BD130" i="1"/>
  <c r="BF130" i="1"/>
  <c r="BT130" i="1"/>
  <c r="BB131" i="1"/>
  <c r="BD131" i="1"/>
  <c r="BF131" i="1"/>
  <c r="BT131" i="1"/>
  <c r="BB132" i="1"/>
  <c r="BD132" i="1"/>
  <c r="BF132" i="1"/>
  <c r="BT132" i="1"/>
  <c r="BB133" i="1"/>
  <c r="BD133" i="1"/>
  <c r="BF133" i="1"/>
  <c r="BT133" i="1"/>
  <c r="BB134" i="1"/>
  <c r="BD134" i="1"/>
  <c r="BF134" i="1"/>
  <c r="BT134" i="1"/>
  <c r="BB135" i="1"/>
  <c r="BD135" i="1"/>
  <c r="BF135" i="1"/>
  <c r="BT135" i="1"/>
  <c r="BB136" i="1"/>
  <c r="BD136" i="1"/>
  <c r="BF136" i="1"/>
  <c r="BT136" i="1"/>
  <c r="BB137" i="1"/>
  <c r="BD137" i="1"/>
  <c r="BF137" i="1"/>
  <c r="BT137" i="1"/>
  <c r="BB138" i="1"/>
  <c r="BD138" i="1"/>
  <c r="BF138" i="1"/>
  <c r="BT138" i="1"/>
  <c r="BB139" i="1"/>
  <c r="BD139" i="1"/>
  <c r="BF139" i="1"/>
  <c r="BT139" i="1"/>
  <c r="BB140" i="1"/>
  <c r="BD140" i="1"/>
  <c r="BF140" i="1"/>
  <c r="BT140" i="1"/>
  <c r="BB141" i="1"/>
  <c r="BD141" i="1"/>
  <c r="BF141" i="1"/>
  <c r="BT141" i="1"/>
  <c r="BB142" i="1"/>
  <c r="BD142" i="1"/>
  <c r="BF142" i="1"/>
  <c r="BT142" i="1"/>
  <c r="BB143" i="1"/>
  <c r="BD143" i="1"/>
  <c r="BF143" i="1"/>
  <c r="BT143" i="1"/>
  <c r="BB144" i="1"/>
  <c r="BD144" i="1"/>
  <c r="BF144" i="1"/>
  <c r="BT144" i="1"/>
  <c r="BB145" i="1"/>
  <c r="BD145" i="1"/>
  <c r="BF145" i="1"/>
  <c r="BT145" i="1"/>
  <c r="BB146" i="1"/>
  <c r="BD146" i="1"/>
  <c r="BF146" i="1"/>
  <c r="BT146" i="1"/>
  <c r="BB147" i="1"/>
  <c r="BD147" i="1"/>
  <c r="BF147" i="1"/>
  <c r="BT147" i="1"/>
  <c r="BB148" i="1"/>
  <c r="BD148" i="1"/>
  <c r="BF148" i="1"/>
  <c r="BT148" i="1"/>
  <c r="BB149" i="1"/>
  <c r="BD149" i="1"/>
  <c r="BF149" i="1"/>
  <c r="BT149" i="1"/>
  <c r="BB150" i="1"/>
  <c r="BD150" i="1"/>
  <c r="BF150" i="1"/>
  <c r="BT150" i="1"/>
  <c r="BB151" i="1"/>
  <c r="BD151" i="1"/>
  <c r="BF151" i="1"/>
  <c r="BT151" i="1"/>
  <c r="BB152" i="1"/>
  <c r="BD152" i="1"/>
  <c r="BF152" i="1"/>
  <c r="BT152" i="1"/>
  <c r="BB153" i="1"/>
  <c r="BD153" i="1"/>
  <c r="BF153" i="1"/>
  <c r="BT153" i="1"/>
  <c r="BD154" i="1"/>
  <c r="BF154" i="1"/>
  <c r="BT154" i="1"/>
  <c r="BD155" i="1"/>
  <c r="BF155" i="1"/>
  <c r="BT155" i="1"/>
  <c r="BD156" i="1"/>
  <c r="BF156" i="1"/>
  <c r="BT156" i="1"/>
  <c r="BD157" i="1"/>
  <c r="BF157" i="1"/>
  <c r="BT157" i="1"/>
  <c r="BD158" i="1"/>
  <c r="BF158" i="1"/>
  <c r="BT158" i="1"/>
  <c r="BD159" i="1"/>
  <c r="BF159" i="1"/>
  <c r="BT159" i="1"/>
  <c r="BD160" i="1"/>
  <c r="BF160" i="1"/>
  <c r="BT160" i="1"/>
  <c r="BD161" i="1"/>
  <c r="BF161" i="1"/>
  <c r="BT161" i="1"/>
  <c r="BD162" i="1"/>
  <c r="BF162" i="1"/>
  <c r="BT162" i="1"/>
  <c r="BD163" i="1"/>
  <c r="BF163" i="1"/>
  <c r="BT163" i="1"/>
  <c r="BD164" i="1"/>
  <c r="BF164" i="1"/>
  <c r="BT164" i="1"/>
  <c r="BD165" i="1"/>
  <c r="BF165" i="1"/>
  <c r="BT165" i="1"/>
  <c r="BD166" i="1"/>
  <c r="BF166" i="1"/>
  <c r="BT166" i="1"/>
  <c r="BD167" i="1"/>
  <c r="BF167" i="1"/>
  <c r="BT167" i="1"/>
  <c r="BD168" i="1"/>
  <c r="BF168" i="1"/>
  <c r="BT168" i="1"/>
  <c r="BD169" i="1"/>
  <c r="BF169" i="1"/>
  <c r="BT169" i="1"/>
  <c r="BD170" i="1"/>
  <c r="BF170" i="1"/>
  <c r="BT170" i="1"/>
  <c r="BD171" i="1"/>
  <c r="BF171" i="1"/>
  <c r="BT171" i="1"/>
  <c r="BD172" i="1"/>
  <c r="BF172" i="1"/>
  <c r="BT172" i="1"/>
  <c r="BD173" i="1"/>
  <c r="BF173" i="1"/>
  <c r="BT173" i="1"/>
  <c r="BD174" i="1"/>
  <c r="BF174" i="1"/>
  <c r="BT174" i="1"/>
  <c r="BD175" i="1"/>
  <c r="BF175" i="1"/>
  <c r="BT175" i="1"/>
  <c r="BD176" i="1"/>
  <c r="BF176" i="1"/>
  <c r="BT176" i="1"/>
  <c r="BD177" i="1"/>
  <c r="BF177" i="1"/>
  <c r="BT177" i="1"/>
  <c r="BD178" i="1"/>
  <c r="BF178" i="1"/>
  <c r="BT178" i="1"/>
  <c r="BD179" i="1"/>
  <c r="BF179" i="1"/>
  <c r="BT179" i="1"/>
  <c r="BD180" i="1"/>
  <c r="BF180" i="1"/>
  <c r="BT180" i="1"/>
  <c r="BD181" i="1"/>
  <c r="BF181" i="1"/>
  <c r="BT181" i="1"/>
  <c r="BD182" i="1"/>
  <c r="BF182" i="1"/>
  <c r="BT182" i="1"/>
  <c r="BD183" i="1"/>
  <c r="BF183" i="1"/>
  <c r="BT183" i="1"/>
  <c r="BD184" i="1"/>
  <c r="BF184" i="1"/>
  <c r="BT184" i="1"/>
  <c r="BD185" i="1"/>
  <c r="BF185" i="1"/>
  <c r="BT185" i="1"/>
  <c r="BD186" i="1"/>
  <c r="BF186" i="1"/>
  <c r="BT186" i="1"/>
  <c r="BD187" i="1"/>
  <c r="BF187" i="1"/>
  <c r="BT187" i="1"/>
  <c r="BD188" i="1"/>
  <c r="BF188" i="1"/>
  <c r="BT188" i="1"/>
  <c r="BD189" i="1"/>
  <c r="BF189" i="1"/>
  <c r="BT189" i="1"/>
  <c r="BD190" i="1"/>
  <c r="BF190" i="1"/>
  <c r="BT190" i="1"/>
  <c r="BD191" i="1"/>
  <c r="BF191" i="1"/>
  <c r="BT191" i="1"/>
  <c r="BD192" i="1"/>
  <c r="BF192" i="1"/>
  <c r="BT192" i="1"/>
  <c r="BD193" i="1"/>
  <c r="BF193" i="1"/>
  <c r="BT193" i="1"/>
  <c r="BD194" i="1"/>
  <c r="BF194" i="1"/>
  <c r="BT194" i="1"/>
  <c r="BD195" i="1"/>
  <c r="BF195" i="1"/>
  <c r="BT195" i="1"/>
  <c r="BD196" i="1"/>
  <c r="BF196" i="1"/>
  <c r="BT196" i="1"/>
  <c r="BD197" i="1"/>
  <c r="BF197" i="1"/>
  <c r="BT197" i="1"/>
  <c r="BD198" i="1"/>
  <c r="BF198" i="1"/>
  <c r="BT198" i="1"/>
  <c r="BD199" i="1"/>
  <c r="BF199" i="1"/>
  <c r="BT199" i="1"/>
  <c r="BD200" i="1"/>
  <c r="BF200" i="1"/>
  <c r="BT200" i="1"/>
  <c r="BD201" i="1"/>
  <c r="BF201" i="1"/>
  <c r="BT201" i="1"/>
  <c r="BD202" i="1"/>
  <c r="BF202" i="1"/>
  <c r="BT202" i="1"/>
  <c r="BD203" i="1"/>
  <c r="BF203" i="1"/>
  <c r="BT203" i="1"/>
  <c r="BD204" i="1"/>
  <c r="BF204" i="1"/>
  <c r="BT204" i="1"/>
  <c r="BD205" i="1"/>
  <c r="BF205" i="1"/>
  <c r="BT205" i="1"/>
  <c r="BD206" i="1"/>
  <c r="BF206" i="1"/>
  <c r="BT206" i="1"/>
  <c r="BD207" i="1"/>
  <c r="BF207" i="1"/>
  <c r="BT207" i="1"/>
  <c r="BD208" i="1"/>
  <c r="BF208" i="1"/>
  <c r="BT208" i="1"/>
  <c r="BD209" i="1"/>
  <c r="BF209" i="1"/>
  <c r="BT209" i="1"/>
  <c r="BD210" i="1"/>
  <c r="BF210" i="1"/>
  <c r="BT210" i="1"/>
  <c r="BD211" i="1"/>
  <c r="BF211" i="1"/>
  <c r="BT211" i="1"/>
  <c r="BD212" i="1"/>
  <c r="BF212" i="1"/>
  <c r="BT212" i="1"/>
  <c r="BD213" i="1"/>
  <c r="BF213" i="1"/>
  <c r="BT213" i="1"/>
  <c r="BD214" i="1"/>
  <c r="BF214" i="1"/>
  <c r="BT214" i="1"/>
  <c r="BD215" i="1"/>
  <c r="BF215" i="1"/>
  <c r="BT215" i="1"/>
  <c r="BD216" i="1"/>
  <c r="BF216" i="1"/>
  <c r="BT216" i="1"/>
  <c r="BD217" i="1"/>
  <c r="BF217" i="1"/>
  <c r="BT217" i="1"/>
  <c r="BD218" i="1"/>
  <c r="BF218" i="1"/>
  <c r="BT218" i="1"/>
  <c r="BD219" i="1"/>
  <c r="BF219" i="1"/>
  <c r="BT219" i="1"/>
  <c r="BD220" i="1"/>
  <c r="BF220" i="1"/>
  <c r="BT220" i="1"/>
  <c r="BD221" i="1"/>
  <c r="BF221" i="1"/>
  <c r="BT221" i="1"/>
  <c r="BD222" i="1"/>
  <c r="BF222" i="1"/>
  <c r="BT222" i="1"/>
  <c r="BD223" i="1"/>
  <c r="BF223" i="1"/>
  <c r="BT223" i="1"/>
  <c r="BD224" i="1"/>
  <c r="BF224" i="1"/>
  <c r="BT224" i="1"/>
  <c r="BD225" i="1"/>
  <c r="BF225" i="1"/>
  <c r="BT225" i="1"/>
  <c r="BD226" i="1"/>
  <c r="BF226" i="1"/>
  <c r="BT226" i="1"/>
  <c r="BD227" i="1"/>
  <c r="BF227" i="1"/>
  <c r="BT227" i="1"/>
  <c r="BD228" i="1"/>
  <c r="BF228" i="1"/>
  <c r="BT228" i="1"/>
  <c r="BD229" i="1"/>
  <c r="BF229" i="1"/>
  <c r="BT229" i="1"/>
  <c r="BD230" i="1"/>
  <c r="BF230" i="1"/>
  <c r="BT230" i="1"/>
  <c r="BD231" i="1"/>
  <c r="BF231" i="1"/>
  <c r="BT231" i="1"/>
  <c r="BD232" i="1"/>
  <c r="BF232" i="1"/>
  <c r="BT232" i="1"/>
  <c r="BD233" i="1"/>
  <c r="BF233" i="1"/>
  <c r="BT233" i="1"/>
  <c r="BD234" i="1"/>
  <c r="BF234" i="1"/>
  <c r="BT234" i="1"/>
  <c r="BD235" i="1"/>
  <c r="BF235" i="1"/>
  <c r="BT235" i="1"/>
  <c r="BD236" i="1"/>
  <c r="BF236" i="1"/>
  <c r="BT236" i="1"/>
  <c r="BD237" i="1"/>
  <c r="BF237" i="1"/>
  <c r="BT237" i="1"/>
  <c r="BD238" i="1"/>
  <c r="BF238" i="1"/>
  <c r="BT238" i="1"/>
  <c r="BD239" i="1"/>
  <c r="BF239" i="1"/>
  <c r="BT239" i="1"/>
  <c r="BD240" i="1"/>
  <c r="BF240" i="1"/>
  <c r="BT240" i="1"/>
  <c r="BD241" i="1"/>
  <c r="BF241" i="1"/>
  <c r="BT241" i="1"/>
  <c r="BD242" i="1"/>
  <c r="BF242" i="1"/>
  <c r="BT242" i="1"/>
  <c r="BD243" i="1"/>
  <c r="BF243" i="1"/>
  <c r="BT243" i="1"/>
  <c r="BD244" i="1"/>
  <c r="BF244" i="1"/>
  <c r="BT244" i="1"/>
  <c r="BD245" i="1"/>
  <c r="BF245" i="1"/>
  <c r="BT245" i="1"/>
  <c r="BD246" i="1"/>
  <c r="BF246" i="1"/>
  <c r="BT246" i="1"/>
  <c r="BD247" i="1"/>
  <c r="BF247" i="1"/>
  <c r="BT247" i="1"/>
  <c r="BD248" i="1"/>
  <c r="BF248" i="1"/>
  <c r="BT248" i="1"/>
  <c r="BD249" i="1"/>
  <c r="BF249" i="1"/>
  <c r="BT249" i="1"/>
  <c r="BD250" i="1"/>
  <c r="BF250" i="1"/>
  <c r="BT250" i="1"/>
  <c r="BD251" i="1"/>
  <c r="BF251" i="1"/>
  <c r="BT251" i="1"/>
  <c r="BD252" i="1"/>
  <c r="BF252" i="1"/>
  <c r="BT252" i="1"/>
  <c r="BD253" i="1"/>
  <c r="BF253" i="1"/>
  <c r="BT253" i="1"/>
  <c r="BD254" i="1"/>
  <c r="BF254" i="1"/>
  <c r="BT254" i="1"/>
  <c r="BD255" i="1"/>
  <c r="BF255" i="1"/>
  <c r="BT255" i="1"/>
  <c r="BD256" i="1"/>
  <c r="BF256" i="1"/>
  <c r="BT256" i="1"/>
  <c r="BD257" i="1"/>
  <c r="BF257" i="1"/>
  <c r="BT257" i="1"/>
  <c r="BD258" i="1"/>
  <c r="BF258" i="1"/>
  <c r="BT258" i="1"/>
  <c r="BD259" i="1"/>
  <c r="BF259" i="1"/>
  <c r="BT259" i="1"/>
  <c r="BD260" i="1"/>
  <c r="BF260" i="1"/>
  <c r="BT260" i="1"/>
  <c r="BD261" i="1"/>
  <c r="BF261" i="1"/>
  <c r="BT261" i="1"/>
  <c r="BD262" i="1"/>
  <c r="BF262" i="1"/>
  <c r="BT262" i="1"/>
  <c r="BD263" i="1"/>
  <c r="BF263" i="1"/>
  <c r="BT263" i="1"/>
  <c r="BD264" i="1"/>
  <c r="BF264" i="1"/>
  <c r="BT264" i="1"/>
  <c r="BD265" i="1"/>
  <c r="BF265" i="1"/>
  <c r="BT265" i="1"/>
  <c r="BD266" i="1"/>
  <c r="BF266" i="1"/>
  <c r="BT266" i="1"/>
  <c r="BD267" i="1"/>
  <c r="BF267" i="1"/>
  <c r="BT267" i="1"/>
  <c r="BD268" i="1"/>
  <c r="BF268" i="1"/>
  <c r="BT268" i="1"/>
  <c r="BD269" i="1"/>
  <c r="BF269" i="1"/>
  <c r="BT269" i="1"/>
  <c r="BD270" i="1"/>
  <c r="BF270" i="1"/>
  <c r="BT270" i="1"/>
  <c r="BD271" i="1"/>
  <c r="BF271" i="1"/>
  <c r="BT271" i="1"/>
  <c r="BD272" i="1"/>
  <c r="BF272" i="1"/>
  <c r="BT272" i="1"/>
  <c r="BD273" i="1"/>
  <c r="BF273" i="1"/>
  <c r="BT273" i="1"/>
  <c r="BD274" i="1"/>
  <c r="BF274" i="1"/>
  <c r="BT274" i="1"/>
  <c r="BD275" i="1"/>
  <c r="BF275" i="1"/>
  <c r="BT275" i="1"/>
  <c r="BD276" i="1"/>
  <c r="BF276" i="1"/>
  <c r="BT276" i="1"/>
  <c r="BD277" i="1"/>
  <c r="BF277" i="1"/>
  <c r="BT277" i="1"/>
  <c r="BD278" i="1"/>
  <c r="BF278" i="1"/>
  <c r="BT278" i="1"/>
  <c r="BD279" i="1"/>
  <c r="BF279" i="1"/>
  <c r="BT279" i="1"/>
  <c r="BD280" i="1"/>
  <c r="BF280" i="1"/>
  <c r="BT280" i="1"/>
  <c r="BD281" i="1"/>
  <c r="BF281" i="1"/>
  <c r="BT281" i="1"/>
  <c r="BD282" i="1"/>
  <c r="BF282" i="1"/>
  <c r="BT282" i="1"/>
  <c r="BD283" i="1"/>
  <c r="BF283" i="1"/>
  <c r="BT283" i="1"/>
  <c r="BD284" i="1"/>
  <c r="BF284" i="1"/>
  <c r="BT284" i="1"/>
  <c r="BD285" i="1"/>
  <c r="BF285" i="1"/>
  <c r="BT285" i="1"/>
  <c r="BD286" i="1"/>
  <c r="BF286" i="1"/>
  <c r="BT286" i="1"/>
  <c r="BD287" i="1"/>
  <c r="BF287" i="1"/>
  <c r="BT287" i="1"/>
  <c r="BD288" i="1"/>
  <c r="BF288" i="1"/>
  <c r="BT288" i="1"/>
  <c r="BD289" i="1"/>
  <c r="BF289" i="1"/>
  <c r="BT289" i="1"/>
  <c r="BD290" i="1"/>
  <c r="BF290" i="1"/>
  <c r="BT290" i="1"/>
  <c r="BD291" i="1"/>
  <c r="BF291" i="1"/>
  <c r="BT291" i="1"/>
  <c r="BD292" i="1"/>
  <c r="BF292" i="1"/>
  <c r="BT292" i="1"/>
  <c r="BD293" i="1"/>
  <c r="BF293" i="1"/>
  <c r="BT293" i="1"/>
  <c r="BD294" i="1"/>
  <c r="BF294" i="1"/>
  <c r="BT294" i="1"/>
  <c r="BD295" i="1"/>
  <c r="BF295" i="1"/>
  <c r="BT295" i="1"/>
  <c r="BD296" i="1"/>
  <c r="BF296" i="1"/>
  <c r="BT296" i="1"/>
  <c r="BD297" i="1"/>
  <c r="BF297" i="1"/>
  <c r="BT297" i="1"/>
  <c r="BD298" i="1"/>
  <c r="BF298" i="1"/>
  <c r="BT298" i="1"/>
  <c r="BD299" i="1"/>
  <c r="BF299" i="1"/>
  <c r="BT299" i="1"/>
  <c r="AP15" i="1"/>
  <c r="AP16" i="1"/>
  <c r="AP18" i="1"/>
  <c r="AP19" i="1"/>
  <c r="AP21" i="1"/>
  <c r="AP22" i="1"/>
  <c r="AP23" i="1"/>
  <c r="AP24" i="1"/>
  <c r="AP25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H9" i="1"/>
  <c r="L9" i="1"/>
  <c r="H10" i="1"/>
  <c r="L10" i="1"/>
  <c r="H11" i="1"/>
  <c r="L11" i="1"/>
  <c r="H12" i="1"/>
  <c r="L12" i="1"/>
  <c r="H13" i="1"/>
  <c r="L13" i="1"/>
  <c r="H14" i="1"/>
  <c r="L14" i="1"/>
  <c r="H15" i="1"/>
  <c r="L15" i="1"/>
  <c r="H16" i="1"/>
  <c r="L16" i="1"/>
  <c r="H17" i="1"/>
  <c r="L17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L47" i="1"/>
  <c r="H48" i="1"/>
  <c r="L48" i="1"/>
  <c r="H49" i="1"/>
  <c r="L49" i="1"/>
  <c r="H50" i="1"/>
  <c r="L50" i="1"/>
  <c r="H51" i="1"/>
  <c r="L51" i="1"/>
  <c r="H52" i="1"/>
  <c r="L52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0" i="1"/>
  <c r="L60" i="1"/>
  <c r="H61" i="1"/>
  <c r="L61" i="1"/>
  <c r="H62" i="1"/>
  <c r="L62" i="1"/>
  <c r="H63" i="1"/>
  <c r="L63" i="1"/>
  <c r="H64" i="1"/>
  <c r="L64" i="1"/>
  <c r="H65" i="1"/>
  <c r="L65" i="1"/>
  <c r="H66" i="1"/>
  <c r="L66" i="1"/>
  <c r="H67" i="1"/>
  <c r="L67" i="1"/>
  <c r="H68" i="1"/>
  <c r="L68" i="1"/>
  <c r="H69" i="1"/>
  <c r="L69" i="1"/>
  <c r="H70" i="1"/>
  <c r="L70" i="1"/>
  <c r="H71" i="1"/>
  <c r="L71" i="1"/>
  <c r="H72" i="1"/>
  <c r="L72" i="1"/>
  <c r="H73" i="1"/>
  <c r="L73" i="1"/>
  <c r="H74" i="1"/>
  <c r="L74" i="1"/>
  <c r="H75" i="1"/>
  <c r="L75" i="1"/>
  <c r="H76" i="1"/>
  <c r="L76" i="1"/>
  <c r="H77" i="1"/>
  <c r="L77" i="1"/>
  <c r="H78" i="1"/>
  <c r="L78" i="1"/>
  <c r="H79" i="1"/>
  <c r="L79" i="1"/>
  <c r="H80" i="1"/>
  <c r="L80" i="1"/>
  <c r="H81" i="1"/>
  <c r="L81" i="1"/>
  <c r="H82" i="1"/>
  <c r="L82" i="1"/>
  <c r="H83" i="1"/>
  <c r="L83" i="1"/>
  <c r="H84" i="1"/>
  <c r="L84" i="1"/>
  <c r="H85" i="1"/>
  <c r="L85" i="1"/>
  <c r="H86" i="1"/>
  <c r="L86" i="1"/>
  <c r="H87" i="1"/>
  <c r="L87" i="1"/>
  <c r="H88" i="1"/>
  <c r="L88" i="1"/>
  <c r="H89" i="1"/>
  <c r="L89" i="1"/>
  <c r="H90" i="1"/>
  <c r="L90" i="1"/>
  <c r="H91" i="1"/>
  <c r="L91" i="1"/>
  <c r="H92" i="1"/>
  <c r="L92" i="1"/>
  <c r="H93" i="1"/>
  <c r="L93" i="1"/>
  <c r="H94" i="1"/>
  <c r="L94" i="1"/>
  <c r="H95" i="1"/>
  <c r="L95" i="1"/>
  <c r="H96" i="1"/>
  <c r="L96" i="1"/>
  <c r="H97" i="1"/>
  <c r="L97" i="1"/>
  <c r="H98" i="1"/>
  <c r="L98" i="1"/>
  <c r="H99" i="1"/>
  <c r="L99" i="1"/>
  <c r="H100" i="1"/>
  <c r="L100" i="1"/>
  <c r="H101" i="1"/>
  <c r="L101" i="1"/>
  <c r="H102" i="1"/>
  <c r="L102" i="1"/>
  <c r="H103" i="1"/>
  <c r="L103" i="1"/>
  <c r="H104" i="1"/>
  <c r="L104" i="1"/>
  <c r="H105" i="1"/>
  <c r="L105" i="1"/>
  <c r="H106" i="1"/>
  <c r="L106" i="1"/>
  <c r="H107" i="1"/>
  <c r="L107" i="1"/>
  <c r="H108" i="1"/>
  <c r="L108" i="1"/>
  <c r="H109" i="1"/>
  <c r="L109" i="1"/>
  <c r="H110" i="1"/>
  <c r="L110" i="1"/>
  <c r="H111" i="1"/>
  <c r="L111" i="1"/>
  <c r="H112" i="1"/>
  <c r="L112" i="1"/>
  <c r="H113" i="1"/>
  <c r="L113" i="1"/>
  <c r="H114" i="1"/>
  <c r="L114" i="1"/>
  <c r="H115" i="1"/>
  <c r="L115" i="1"/>
  <c r="H116" i="1"/>
  <c r="L116" i="1"/>
  <c r="H117" i="1"/>
  <c r="L117" i="1"/>
  <c r="H118" i="1"/>
  <c r="L118" i="1"/>
  <c r="H119" i="1"/>
  <c r="L119" i="1"/>
  <c r="H120" i="1"/>
  <c r="L120" i="1"/>
  <c r="H121" i="1"/>
  <c r="L121" i="1"/>
  <c r="H122" i="1"/>
  <c r="L122" i="1"/>
  <c r="H123" i="1"/>
  <c r="L123" i="1"/>
  <c r="H124" i="1"/>
  <c r="L124" i="1"/>
  <c r="H125" i="1"/>
  <c r="L125" i="1"/>
  <c r="H126" i="1"/>
  <c r="L126" i="1"/>
  <c r="H127" i="1"/>
  <c r="L127" i="1"/>
  <c r="H128" i="1"/>
  <c r="L128" i="1"/>
  <c r="H129" i="1"/>
  <c r="L129" i="1"/>
  <c r="H130" i="1"/>
  <c r="L130" i="1"/>
  <c r="H131" i="1"/>
  <c r="L131" i="1"/>
  <c r="H132" i="1"/>
  <c r="L132" i="1"/>
  <c r="H133" i="1"/>
  <c r="L133" i="1"/>
  <c r="H134" i="1"/>
  <c r="L134" i="1"/>
  <c r="H135" i="1"/>
  <c r="L135" i="1"/>
  <c r="H136" i="1"/>
  <c r="L136" i="1"/>
  <c r="H137" i="1"/>
  <c r="L137" i="1"/>
  <c r="H138" i="1"/>
  <c r="L138" i="1"/>
  <c r="H139" i="1"/>
  <c r="L139" i="1"/>
  <c r="H140" i="1"/>
  <c r="L140" i="1"/>
  <c r="H141" i="1"/>
  <c r="L141" i="1"/>
  <c r="H142" i="1"/>
  <c r="L142" i="1"/>
  <c r="H143" i="1"/>
  <c r="L143" i="1"/>
  <c r="H144" i="1"/>
  <c r="L144" i="1"/>
  <c r="H145" i="1"/>
  <c r="L145" i="1"/>
  <c r="H146" i="1"/>
  <c r="L146" i="1"/>
  <c r="H147" i="1"/>
  <c r="L147" i="1"/>
  <c r="H148" i="1"/>
  <c r="L148" i="1"/>
  <c r="H149" i="1"/>
  <c r="L149" i="1"/>
  <c r="H150" i="1"/>
  <c r="L150" i="1"/>
  <c r="H151" i="1"/>
  <c r="L151" i="1"/>
  <c r="H152" i="1"/>
  <c r="L152" i="1"/>
  <c r="H153" i="1"/>
  <c r="L153" i="1"/>
  <c r="BK16" i="1" l="1"/>
  <c r="BI16" i="1"/>
  <c r="BJ15" i="1"/>
  <c r="BJ12" i="1"/>
  <c r="BK153" i="1"/>
  <c r="BI153" i="1"/>
  <c r="BI152" i="1"/>
  <c r="BK152" i="1"/>
  <c r="BJ10" i="1"/>
  <c r="BI15" i="1" l="1"/>
  <c r="BK15" i="1"/>
  <c r="BK14" i="1"/>
  <c r="BI14" i="1"/>
  <c r="BK13" i="1"/>
  <c r="BI13" i="1"/>
  <c r="BI12" i="1"/>
  <c r="BK12" i="1"/>
  <c r="BJ14" i="1"/>
  <c r="BJ13" i="1"/>
  <c r="BI11" i="1"/>
  <c r="BJ11" i="1"/>
  <c r="BI10" i="1"/>
  <c r="BK10" i="1"/>
  <c r="BK11" i="1"/>
  <c r="BJ9" i="1"/>
  <c r="BK9" i="1"/>
  <c r="BI9" i="1"/>
  <c r="BW6" i="1" l="1"/>
  <c r="BS8" i="1" l="1"/>
  <c r="BR8" i="1"/>
  <c r="BO8" i="1" l="1"/>
  <c r="BI8" i="1" l="1"/>
  <c r="A35" i="1"/>
  <c r="BJ8" i="1"/>
  <c r="BK8" i="1"/>
  <c r="R181" i="1" l="1"/>
  <c r="Q181" i="1"/>
  <c r="A36" i="1"/>
  <c r="AE3" i="1"/>
  <c r="Q182" i="1" l="1"/>
  <c r="R182" i="1"/>
  <c r="A37" i="1"/>
  <c r="Q183" i="1" l="1"/>
  <c r="R183" i="1"/>
  <c r="A38" i="1"/>
  <c r="Q184" i="1" l="1"/>
  <c r="R184" i="1"/>
  <c r="A39" i="1"/>
  <c r="R185" i="1" l="1"/>
  <c r="Q185" i="1"/>
  <c r="A40" i="1"/>
  <c r="AR9" i="1"/>
  <c r="Q186" i="1" l="1"/>
  <c r="R186" i="1"/>
  <c r="A41" i="1"/>
  <c r="AR10" i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R33" i="1" s="1"/>
  <c r="AR34" i="1" s="1"/>
  <c r="AR35" i="1" s="1"/>
  <c r="AR36" i="1" s="1"/>
  <c r="AR37" i="1" s="1"/>
  <c r="AR38" i="1" s="1"/>
  <c r="AR39" i="1" s="1"/>
  <c r="AR40" i="1" s="1"/>
  <c r="AR41" i="1" s="1"/>
  <c r="AR42" i="1" s="1"/>
  <c r="AR43" i="1" s="1"/>
  <c r="AR44" i="1" s="1"/>
  <c r="AR45" i="1" s="1"/>
  <c r="AR46" i="1" s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R70" i="1" s="1"/>
  <c r="AR71" i="1" s="1"/>
  <c r="AR72" i="1" s="1"/>
  <c r="AR73" i="1" s="1"/>
  <c r="AR74" i="1" s="1"/>
  <c r="AR75" i="1" s="1"/>
  <c r="AR76" i="1" s="1"/>
  <c r="AR77" i="1" s="1"/>
  <c r="AR78" i="1" s="1"/>
  <c r="AR79" i="1" s="1"/>
  <c r="AR80" i="1" s="1"/>
  <c r="AR81" i="1" s="1"/>
  <c r="AR82" i="1" s="1"/>
  <c r="AR83" i="1" s="1"/>
  <c r="AR84" i="1" s="1"/>
  <c r="AR85" i="1" s="1"/>
  <c r="AR86" i="1" s="1"/>
  <c r="AR87" i="1" s="1"/>
  <c r="AR88" i="1" s="1"/>
  <c r="AR89" i="1" s="1"/>
  <c r="AR90" i="1" s="1"/>
  <c r="AR91" i="1" s="1"/>
  <c r="AR92" i="1" s="1"/>
  <c r="AR93" i="1" s="1"/>
  <c r="AR94" i="1" s="1"/>
  <c r="AR95" i="1" s="1"/>
  <c r="AR96" i="1" s="1"/>
  <c r="AR97" i="1" s="1"/>
  <c r="AR98" i="1" s="1"/>
  <c r="AR99" i="1" s="1"/>
  <c r="AR100" i="1" s="1"/>
  <c r="AR101" i="1" s="1"/>
  <c r="AR102" i="1" s="1"/>
  <c r="AR103" i="1" s="1"/>
  <c r="AR104" i="1" s="1"/>
  <c r="AR105" i="1" s="1"/>
  <c r="AR106" i="1" s="1"/>
  <c r="AR107" i="1" s="1"/>
  <c r="AR108" i="1" s="1"/>
  <c r="AR109" i="1" s="1"/>
  <c r="AR110" i="1" s="1"/>
  <c r="AR111" i="1" s="1"/>
  <c r="AR112" i="1" s="1"/>
  <c r="AR113" i="1" s="1"/>
  <c r="AR114" i="1" s="1"/>
  <c r="AR115" i="1" s="1"/>
  <c r="AR116" i="1" s="1"/>
  <c r="AR117" i="1" s="1"/>
  <c r="AR118" i="1" s="1"/>
  <c r="AR119" i="1" s="1"/>
  <c r="AR120" i="1" s="1"/>
  <c r="AR121" i="1" s="1"/>
  <c r="AR122" i="1" s="1"/>
  <c r="AR123" i="1" s="1"/>
  <c r="AR124" i="1" s="1"/>
  <c r="AR125" i="1" s="1"/>
  <c r="AR126" i="1" s="1"/>
  <c r="AR127" i="1" s="1"/>
  <c r="AR128" i="1" s="1"/>
  <c r="AR129" i="1" s="1"/>
  <c r="AR130" i="1" s="1"/>
  <c r="AR131" i="1" s="1"/>
  <c r="AR132" i="1" s="1"/>
  <c r="AR133" i="1" s="1"/>
  <c r="AR134" i="1" s="1"/>
  <c r="AR135" i="1" s="1"/>
  <c r="AR136" i="1" s="1"/>
  <c r="AR137" i="1" s="1"/>
  <c r="AR138" i="1" s="1"/>
  <c r="AR139" i="1" s="1"/>
  <c r="AR140" i="1" s="1"/>
  <c r="AR141" i="1" s="1"/>
  <c r="AR142" i="1" s="1"/>
  <c r="AR143" i="1" s="1"/>
  <c r="AR144" i="1" s="1"/>
  <c r="AR145" i="1" s="1"/>
  <c r="AR146" i="1" s="1"/>
  <c r="AR147" i="1" s="1"/>
  <c r="AR148" i="1" s="1"/>
  <c r="AR149" i="1" s="1"/>
  <c r="AR150" i="1" s="1"/>
  <c r="AR151" i="1" s="1"/>
  <c r="AR152" i="1" s="1"/>
  <c r="AR153" i="1" s="1"/>
  <c r="AR154" i="1" s="1"/>
  <c r="AR155" i="1" s="1"/>
  <c r="AR156" i="1" s="1"/>
  <c r="AR157" i="1" s="1"/>
  <c r="AR158" i="1" s="1"/>
  <c r="AR159" i="1" s="1"/>
  <c r="AR160" i="1" s="1"/>
  <c r="AR161" i="1" s="1"/>
  <c r="AR162" i="1" s="1"/>
  <c r="AR163" i="1" s="1"/>
  <c r="AR164" i="1" s="1"/>
  <c r="AR165" i="1" s="1"/>
  <c r="AR166" i="1" s="1"/>
  <c r="AR167" i="1" s="1"/>
  <c r="AR168" i="1" s="1"/>
  <c r="AR169" i="1" s="1"/>
  <c r="AR170" i="1" s="1"/>
  <c r="AR171" i="1" s="1"/>
  <c r="AR172" i="1" s="1"/>
  <c r="AR173" i="1" s="1"/>
  <c r="AR174" i="1" s="1"/>
  <c r="AR175" i="1" s="1"/>
  <c r="AR176" i="1" s="1"/>
  <c r="AR177" i="1" s="1"/>
  <c r="AR178" i="1" s="1"/>
  <c r="AR179" i="1" s="1"/>
  <c r="AR180" i="1" s="1"/>
  <c r="AR181" i="1" s="1"/>
  <c r="AR182" i="1" s="1"/>
  <c r="AR183" i="1" s="1"/>
  <c r="AR184" i="1" s="1"/>
  <c r="AR185" i="1" s="1"/>
  <c r="AR186" i="1" s="1"/>
  <c r="AR187" i="1" s="1"/>
  <c r="AR188" i="1" s="1"/>
  <c r="AR189" i="1" s="1"/>
  <c r="AR190" i="1" s="1"/>
  <c r="AR191" i="1" s="1"/>
  <c r="AR192" i="1" s="1"/>
  <c r="AR193" i="1" s="1"/>
  <c r="AR194" i="1" s="1"/>
  <c r="AR195" i="1" s="1"/>
  <c r="AR196" i="1" s="1"/>
  <c r="AR197" i="1" s="1"/>
  <c r="AR198" i="1" s="1"/>
  <c r="AR199" i="1" s="1"/>
  <c r="AR200" i="1" s="1"/>
  <c r="AR201" i="1" s="1"/>
  <c r="AR202" i="1" s="1"/>
  <c r="AR203" i="1" s="1"/>
  <c r="AR204" i="1" s="1"/>
  <c r="AR205" i="1" s="1"/>
  <c r="AR206" i="1" s="1"/>
  <c r="AR207" i="1" s="1"/>
  <c r="AR208" i="1" s="1"/>
  <c r="AR209" i="1" s="1"/>
  <c r="AR210" i="1" s="1"/>
  <c r="AR211" i="1" s="1"/>
  <c r="AR212" i="1" s="1"/>
  <c r="AR213" i="1" s="1"/>
  <c r="AR214" i="1" s="1"/>
  <c r="AR215" i="1" s="1"/>
  <c r="AR216" i="1" s="1"/>
  <c r="AR217" i="1" s="1"/>
  <c r="AR218" i="1" s="1"/>
  <c r="AR219" i="1" s="1"/>
  <c r="AR220" i="1" s="1"/>
  <c r="AR221" i="1" s="1"/>
  <c r="AR222" i="1" s="1"/>
  <c r="AR223" i="1" s="1"/>
  <c r="AR224" i="1" s="1"/>
  <c r="AR225" i="1" s="1"/>
  <c r="AR226" i="1" s="1"/>
  <c r="AR227" i="1" s="1"/>
  <c r="AR228" i="1" s="1"/>
  <c r="AR229" i="1" s="1"/>
  <c r="AR230" i="1" s="1"/>
  <c r="AR231" i="1" s="1"/>
  <c r="AR232" i="1" s="1"/>
  <c r="AR233" i="1" s="1"/>
  <c r="AR234" i="1" s="1"/>
  <c r="AR235" i="1" s="1"/>
  <c r="AR236" i="1" s="1"/>
  <c r="AR237" i="1" s="1"/>
  <c r="AR238" i="1" s="1"/>
  <c r="AR239" i="1" s="1"/>
  <c r="AR240" i="1" s="1"/>
  <c r="AR241" i="1" s="1"/>
  <c r="AR242" i="1" s="1"/>
  <c r="AR243" i="1" s="1"/>
  <c r="AR244" i="1" s="1"/>
  <c r="AR245" i="1" s="1"/>
  <c r="AR246" i="1" s="1"/>
  <c r="AR247" i="1" s="1"/>
  <c r="AR248" i="1" s="1"/>
  <c r="AR249" i="1" s="1"/>
  <c r="AR250" i="1" s="1"/>
  <c r="AR251" i="1" s="1"/>
  <c r="AR252" i="1" s="1"/>
  <c r="AR253" i="1" s="1"/>
  <c r="AR254" i="1" s="1"/>
  <c r="AR255" i="1" s="1"/>
  <c r="AR256" i="1" s="1"/>
  <c r="AR257" i="1" s="1"/>
  <c r="AR258" i="1" s="1"/>
  <c r="AR259" i="1" s="1"/>
  <c r="AR260" i="1" s="1"/>
  <c r="AR261" i="1" s="1"/>
  <c r="AR262" i="1" s="1"/>
  <c r="AR263" i="1" s="1"/>
  <c r="AR264" i="1" s="1"/>
  <c r="AR265" i="1" s="1"/>
  <c r="AR266" i="1" s="1"/>
  <c r="AR267" i="1" s="1"/>
  <c r="AR268" i="1" s="1"/>
  <c r="AR269" i="1" s="1"/>
  <c r="AR270" i="1" s="1"/>
  <c r="AR271" i="1" s="1"/>
  <c r="AR272" i="1" s="1"/>
  <c r="AR273" i="1" s="1"/>
  <c r="AR274" i="1" s="1"/>
  <c r="AR275" i="1" s="1"/>
  <c r="AR276" i="1" s="1"/>
  <c r="AR277" i="1" s="1"/>
  <c r="AR278" i="1" s="1"/>
  <c r="AR279" i="1" s="1"/>
  <c r="AR280" i="1" s="1"/>
  <c r="AR281" i="1" s="1"/>
  <c r="AR282" i="1" s="1"/>
  <c r="AR283" i="1" s="1"/>
  <c r="AR284" i="1" s="1"/>
  <c r="AR285" i="1" s="1"/>
  <c r="AR286" i="1" s="1"/>
  <c r="AR287" i="1" s="1"/>
  <c r="AR288" i="1" s="1"/>
  <c r="AR289" i="1" s="1"/>
  <c r="AR290" i="1" s="1"/>
  <c r="AR291" i="1" s="1"/>
  <c r="AR292" i="1" s="1"/>
  <c r="AR293" i="1" s="1"/>
  <c r="AR294" i="1" s="1"/>
  <c r="AR295" i="1" s="1"/>
  <c r="AR296" i="1" s="1"/>
  <c r="AR297" i="1" s="1"/>
  <c r="AR298" i="1" s="1"/>
  <c r="AR299" i="1" s="1"/>
  <c r="R187" i="1" l="1"/>
  <c r="Q187" i="1"/>
  <c r="A42" i="1"/>
  <c r="Q188" i="1" l="1"/>
  <c r="R188" i="1"/>
  <c r="A43" i="1"/>
  <c r="S3" i="1"/>
  <c r="R189" i="1" l="1"/>
  <c r="Q189" i="1"/>
  <c r="A44" i="1"/>
  <c r="Q190" i="1" l="1"/>
  <c r="R190" i="1"/>
  <c r="A45" i="1"/>
  <c r="BN8" i="1"/>
  <c r="BT8" i="1"/>
  <c r="AZ303" i="1" s="1"/>
  <c r="R191" i="1" l="1"/>
  <c r="Q191" i="1"/>
  <c r="A46" i="1"/>
  <c r="AZ305" i="1"/>
  <c r="Q192" i="1" l="1"/>
  <c r="R192" i="1"/>
  <c r="A47" i="1"/>
  <c r="AS3" i="1"/>
  <c r="R193" i="1" l="1"/>
  <c r="Q193" i="1"/>
  <c r="A48" i="1"/>
  <c r="Q194" i="1" l="1"/>
  <c r="R194" i="1"/>
  <c r="A49" i="1"/>
  <c r="CO7" i="1"/>
  <c r="CO8" i="1" s="1"/>
  <c r="CO9" i="1" s="1"/>
  <c r="CO10" i="1" s="1"/>
  <c r="CO11" i="1" s="1"/>
  <c r="CO12" i="1" s="1"/>
  <c r="CO13" i="1" s="1"/>
  <c r="CO14" i="1" s="1"/>
  <c r="CO15" i="1" s="1"/>
  <c r="CO16" i="1" s="1"/>
  <c r="CO17" i="1" s="1"/>
  <c r="CO18" i="1" s="1"/>
  <c r="CO19" i="1" s="1"/>
  <c r="CO20" i="1" s="1"/>
  <c r="CO21" i="1" s="1"/>
  <c r="CO22" i="1" s="1"/>
  <c r="CO23" i="1" s="1"/>
  <c r="CO24" i="1" s="1"/>
  <c r="CO25" i="1" s="1"/>
  <c r="CO26" i="1" s="1"/>
  <c r="CO27" i="1" s="1"/>
  <c r="CO28" i="1" s="1"/>
  <c r="CO29" i="1" s="1"/>
  <c r="CO30" i="1" s="1"/>
  <c r="CO31" i="1" s="1"/>
  <c r="CO32" i="1" s="1"/>
  <c r="CO33" i="1" s="1"/>
  <c r="CO34" i="1" s="1"/>
  <c r="CO35" i="1" s="1"/>
  <c r="CO36" i="1" s="1"/>
  <c r="CO37" i="1" s="1"/>
  <c r="CO38" i="1" s="1"/>
  <c r="CO39" i="1" s="1"/>
  <c r="CO40" i="1" s="1"/>
  <c r="CO41" i="1" s="1"/>
  <c r="CO42" i="1" s="1"/>
  <c r="CO43" i="1" s="1"/>
  <c r="CO44" i="1" s="1"/>
  <c r="CO45" i="1" s="1"/>
  <c r="CO46" i="1" s="1"/>
  <c r="CO47" i="1" s="1"/>
  <c r="CO48" i="1" s="1"/>
  <c r="CO49" i="1" s="1"/>
  <c r="CO50" i="1" s="1"/>
  <c r="CO51" i="1" s="1"/>
  <c r="CO52" i="1" s="1"/>
  <c r="CO53" i="1" s="1"/>
  <c r="CO54" i="1" s="1"/>
  <c r="CO55" i="1" s="1"/>
  <c r="CO56" i="1" s="1"/>
  <c r="CO57" i="1" s="1"/>
  <c r="CO58" i="1" s="1"/>
  <c r="CO59" i="1" s="1"/>
  <c r="CO60" i="1" s="1"/>
  <c r="CO61" i="1" s="1"/>
  <c r="CO62" i="1" s="1"/>
  <c r="CO63" i="1" s="1"/>
  <c r="CO64" i="1" s="1"/>
  <c r="CO65" i="1" s="1"/>
  <c r="CO66" i="1" s="1"/>
  <c r="CO67" i="1" s="1"/>
  <c r="CO68" i="1" s="1"/>
  <c r="CO69" i="1" s="1"/>
  <c r="CO70" i="1" s="1"/>
  <c r="CO71" i="1" s="1"/>
  <c r="CO72" i="1" s="1"/>
  <c r="CO73" i="1" s="1"/>
  <c r="CO74" i="1" s="1"/>
  <c r="CO75" i="1" s="1"/>
  <c r="CO76" i="1" s="1"/>
  <c r="CO77" i="1" s="1"/>
  <c r="CO78" i="1" s="1"/>
  <c r="CO79" i="1" s="1"/>
  <c r="CO80" i="1" s="1"/>
  <c r="CO81" i="1" s="1"/>
  <c r="CO82" i="1" s="1"/>
  <c r="CO83" i="1" s="1"/>
  <c r="CO84" i="1" s="1"/>
  <c r="CO85" i="1" s="1"/>
  <c r="CO86" i="1" s="1"/>
  <c r="CO87" i="1" s="1"/>
  <c r="CO88" i="1" s="1"/>
  <c r="CO89" i="1" s="1"/>
  <c r="CO90" i="1" s="1"/>
  <c r="CO91" i="1" s="1"/>
  <c r="CO92" i="1" s="1"/>
  <c r="CO93" i="1" s="1"/>
  <c r="CO94" i="1" s="1"/>
  <c r="CO95" i="1" s="1"/>
  <c r="CO96" i="1" s="1"/>
  <c r="CO97" i="1" s="1"/>
  <c r="CO98" i="1" s="1"/>
  <c r="CO99" i="1" s="1"/>
  <c r="CO100" i="1" s="1"/>
  <c r="CO101" i="1" s="1"/>
  <c r="CO102" i="1" s="1"/>
  <c r="CO103" i="1" s="1"/>
  <c r="CO104" i="1" s="1"/>
  <c r="CO105" i="1" s="1"/>
  <c r="CO106" i="1" s="1"/>
  <c r="CO107" i="1" s="1"/>
  <c r="CO108" i="1" s="1"/>
  <c r="CO109" i="1" s="1"/>
  <c r="CO110" i="1" s="1"/>
  <c r="CO111" i="1" s="1"/>
  <c r="CO112" i="1" s="1"/>
  <c r="CO113" i="1" s="1"/>
  <c r="CO114" i="1" s="1"/>
  <c r="CO115" i="1" s="1"/>
  <c r="CO116" i="1" s="1"/>
  <c r="CO117" i="1" s="1"/>
  <c r="CO118" i="1" s="1"/>
  <c r="CO119" i="1" s="1"/>
  <c r="CO120" i="1" s="1"/>
  <c r="CO121" i="1" s="1"/>
  <c r="CO122" i="1" s="1"/>
  <c r="CO123" i="1" s="1"/>
  <c r="CO124" i="1" s="1"/>
  <c r="CO125" i="1" s="1"/>
  <c r="CO126" i="1" s="1"/>
  <c r="CO127" i="1" s="1"/>
  <c r="CO128" i="1" s="1"/>
  <c r="CO129" i="1" s="1"/>
  <c r="CO130" i="1" s="1"/>
  <c r="CO131" i="1" s="1"/>
  <c r="CO132" i="1" s="1"/>
  <c r="CO133" i="1" s="1"/>
  <c r="CO134" i="1" s="1"/>
  <c r="CO135" i="1" s="1"/>
  <c r="CO136" i="1" s="1"/>
  <c r="CO137" i="1" s="1"/>
  <c r="CO138" i="1" s="1"/>
  <c r="CO139" i="1" s="1"/>
  <c r="CO140" i="1" s="1"/>
  <c r="CO141" i="1" s="1"/>
  <c r="CO142" i="1" s="1"/>
  <c r="CO143" i="1" s="1"/>
  <c r="CO144" i="1" s="1"/>
  <c r="CO145" i="1" s="1"/>
  <c r="CO146" i="1" s="1"/>
  <c r="CO147" i="1" s="1"/>
  <c r="CO148" i="1" s="1"/>
  <c r="CO149" i="1" s="1"/>
  <c r="CO150" i="1" s="1"/>
  <c r="CO151" i="1" s="1"/>
  <c r="CO152" i="1" s="1"/>
  <c r="CO153" i="1" s="1"/>
  <c r="CP7" i="1"/>
  <c r="CP8" i="1" s="1"/>
  <c r="CP9" i="1" s="1"/>
  <c r="CP10" i="1" s="1"/>
  <c r="CP11" i="1" s="1"/>
  <c r="CP12" i="1" s="1"/>
  <c r="CP13" i="1" s="1"/>
  <c r="CP14" i="1" s="1"/>
  <c r="CP15" i="1" s="1"/>
  <c r="CP16" i="1" s="1"/>
  <c r="CP17" i="1" s="1"/>
  <c r="CP18" i="1" s="1"/>
  <c r="CP19" i="1" s="1"/>
  <c r="CP20" i="1" s="1"/>
  <c r="CP21" i="1" s="1"/>
  <c r="CP22" i="1" s="1"/>
  <c r="CP23" i="1" s="1"/>
  <c r="CP24" i="1" s="1"/>
  <c r="CP25" i="1" s="1"/>
  <c r="CP26" i="1" s="1"/>
  <c r="CP27" i="1" s="1"/>
  <c r="CP28" i="1" s="1"/>
  <c r="CP29" i="1" s="1"/>
  <c r="CP30" i="1" s="1"/>
  <c r="CP31" i="1" s="1"/>
  <c r="CP32" i="1" s="1"/>
  <c r="CP33" i="1" s="1"/>
  <c r="CP34" i="1" s="1"/>
  <c r="CP35" i="1" s="1"/>
  <c r="CP36" i="1" s="1"/>
  <c r="CP37" i="1" s="1"/>
  <c r="CP38" i="1" s="1"/>
  <c r="CP39" i="1" s="1"/>
  <c r="CP40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P68" i="1" s="1"/>
  <c r="CP69" i="1" s="1"/>
  <c r="CP70" i="1" s="1"/>
  <c r="CP71" i="1" s="1"/>
  <c r="CP72" i="1" s="1"/>
  <c r="CP73" i="1" s="1"/>
  <c r="CP74" i="1" s="1"/>
  <c r="CP75" i="1" s="1"/>
  <c r="CP76" i="1" s="1"/>
  <c r="CP77" i="1" s="1"/>
  <c r="CP78" i="1" s="1"/>
  <c r="CP79" i="1" s="1"/>
  <c r="CP80" i="1" s="1"/>
  <c r="CP81" i="1" s="1"/>
  <c r="CP82" i="1" s="1"/>
  <c r="CP83" i="1" s="1"/>
  <c r="CP84" i="1" s="1"/>
  <c r="CP85" i="1" s="1"/>
  <c r="CP86" i="1" s="1"/>
  <c r="CP87" i="1" s="1"/>
  <c r="CP88" i="1" s="1"/>
  <c r="CP89" i="1" s="1"/>
  <c r="CP90" i="1" s="1"/>
  <c r="CP91" i="1" s="1"/>
  <c r="CP92" i="1" s="1"/>
  <c r="CP93" i="1" s="1"/>
  <c r="CP94" i="1" s="1"/>
  <c r="CP95" i="1" s="1"/>
  <c r="CP96" i="1" s="1"/>
  <c r="CP97" i="1" s="1"/>
  <c r="CP98" i="1" s="1"/>
  <c r="CP99" i="1" s="1"/>
  <c r="CP100" i="1" s="1"/>
  <c r="CP101" i="1" s="1"/>
  <c r="CP102" i="1" s="1"/>
  <c r="CP103" i="1" s="1"/>
  <c r="CP104" i="1" s="1"/>
  <c r="CP105" i="1" s="1"/>
  <c r="CP106" i="1" s="1"/>
  <c r="CP107" i="1" s="1"/>
  <c r="CP108" i="1" s="1"/>
  <c r="CP109" i="1" s="1"/>
  <c r="CP110" i="1" s="1"/>
  <c r="CP111" i="1" s="1"/>
  <c r="CP112" i="1" s="1"/>
  <c r="CP113" i="1" s="1"/>
  <c r="CP114" i="1" s="1"/>
  <c r="CP115" i="1" s="1"/>
  <c r="CP116" i="1" s="1"/>
  <c r="CP117" i="1" s="1"/>
  <c r="CP118" i="1" s="1"/>
  <c r="CP119" i="1" s="1"/>
  <c r="CP120" i="1" s="1"/>
  <c r="CP121" i="1" s="1"/>
  <c r="CP122" i="1" s="1"/>
  <c r="CP123" i="1" s="1"/>
  <c r="CP124" i="1" s="1"/>
  <c r="CP125" i="1" s="1"/>
  <c r="CP126" i="1" s="1"/>
  <c r="CP127" i="1" s="1"/>
  <c r="CP128" i="1" s="1"/>
  <c r="CP129" i="1" s="1"/>
  <c r="CP130" i="1" s="1"/>
  <c r="CP131" i="1" s="1"/>
  <c r="CP132" i="1" s="1"/>
  <c r="CP133" i="1" s="1"/>
  <c r="CP134" i="1" s="1"/>
  <c r="CP135" i="1" s="1"/>
  <c r="CP136" i="1" s="1"/>
  <c r="CP137" i="1" s="1"/>
  <c r="CP138" i="1" s="1"/>
  <c r="CP139" i="1" s="1"/>
  <c r="CP140" i="1" s="1"/>
  <c r="CP141" i="1" s="1"/>
  <c r="CP142" i="1" s="1"/>
  <c r="CP143" i="1" s="1"/>
  <c r="CP144" i="1" s="1"/>
  <c r="CP145" i="1" s="1"/>
  <c r="CP146" i="1" s="1"/>
  <c r="CP147" i="1" s="1"/>
  <c r="CP148" i="1" s="1"/>
  <c r="CP149" i="1" s="1"/>
  <c r="CP150" i="1" s="1"/>
  <c r="CP151" i="1" s="1"/>
  <c r="CP152" i="1" s="1"/>
  <c r="CP153" i="1" s="1"/>
  <c r="Q195" i="1" l="1"/>
  <c r="R195" i="1"/>
  <c r="A50" i="1"/>
  <c r="BM8" i="1"/>
  <c r="BL8" i="1"/>
  <c r="Q196" i="1" l="1"/>
  <c r="R196" i="1"/>
  <c r="A51" i="1"/>
  <c r="AR2" i="1"/>
  <c r="BG7" i="1"/>
  <c r="R197" i="1" l="1"/>
  <c r="Q197" i="1"/>
  <c r="A52" i="1"/>
  <c r="AR3" i="1"/>
  <c r="AR4" i="1"/>
  <c r="AR5" i="1"/>
  <c r="AR6" i="1"/>
  <c r="BB8" i="1"/>
  <c r="BB9" i="1" s="1"/>
  <c r="BB10" i="1" s="1"/>
  <c r="BB11" i="1" s="1"/>
  <c r="BB12" i="1" s="1"/>
  <c r="BB13" i="1" s="1"/>
  <c r="BB14" i="1" s="1"/>
  <c r="BB15" i="1" s="1"/>
  <c r="BB16" i="1" s="1"/>
  <c r="Q198" i="1" l="1"/>
  <c r="R198" i="1"/>
  <c r="BA138" i="1"/>
  <c r="BA141" i="1"/>
  <c r="BA62" i="1"/>
  <c r="BA129" i="1"/>
  <c r="BA31" i="1"/>
  <c r="BA134" i="1"/>
  <c r="BA80" i="1"/>
  <c r="BA40" i="1"/>
  <c r="BA112" i="1"/>
  <c r="BA142" i="1"/>
  <c r="BA73" i="1"/>
  <c r="BA123" i="1"/>
  <c r="BA63" i="1"/>
  <c r="BA133" i="1"/>
  <c r="BA57" i="1"/>
  <c r="BA126" i="1"/>
  <c r="BA48" i="1"/>
  <c r="BA92" i="1"/>
  <c r="BA66" i="1"/>
  <c r="BA98" i="1"/>
  <c r="BA103" i="1"/>
  <c r="BA99" i="1"/>
  <c r="BA131" i="1"/>
  <c r="BA97" i="1"/>
  <c r="BA116" i="1"/>
  <c r="BA104" i="1"/>
  <c r="BA132" i="1"/>
  <c r="BA78" i="1"/>
  <c r="BA37" i="1"/>
  <c r="BA110" i="1"/>
  <c r="BA137" i="1"/>
  <c r="BA70" i="1"/>
  <c r="BA118" i="1"/>
  <c r="BA44" i="1"/>
  <c r="BA121" i="1"/>
  <c r="BA54" i="1"/>
  <c r="BA119" i="1"/>
  <c r="BA42" i="1"/>
  <c r="BA13" i="1"/>
  <c r="BA60" i="1"/>
  <c r="BA107" i="1"/>
  <c r="BA56" i="1"/>
  <c r="BA89" i="1"/>
  <c r="BA75" i="1"/>
  <c r="BA114" i="1"/>
  <c r="BA51" i="1"/>
  <c r="BA35" i="1"/>
  <c r="BA102" i="1"/>
  <c r="BA25" i="1"/>
  <c r="BA122" i="1"/>
  <c r="BA72" i="1"/>
  <c r="BA34" i="1"/>
  <c r="BA105" i="1"/>
  <c r="BA130" i="1"/>
  <c r="BA67" i="1"/>
  <c r="BA113" i="1"/>
  <c r="BA41" i="1"/>
  <c r="BA96" i="1"/>
  <c r="BA111" i="1"/>
  <c r="BA36" i="1"/>
  <c r="BA85" i="1"/>
  <c r="BA83" i="1"/>
  <c r="BA23" i="1"/>
  <c r="BA24" i="1"/>
  <c r="BA106" i="1"/>
  <c r="BA45" i="1"/>
  <c r="BA68" i="1"/>
  <c r="BA87" i="1"/>
  <c r="BA117" i="1"/>
  <c r="BA69" i="1"/>
  <c r="BA19" i="1"/>
  <c r="BA100" i="1"/>
  <c r="BA115" i="1"/>
  <c r="BA59" i="1"/>
  <c r="BA12" i="1"/>
  <c r="BA108" i="1"/>
  <c r="BA38" i="1"/>
  <c r="BA94" i="1"/>
  <c r="BA109" i="1"/>
  <c r="BA33" i="1"/>
  <c r="BA39" i="1"/>
  <c r="BA144" i="1"/>
  <c r="BA152" i="1"/>
  <c r="BA64" i="1"/>
  <c r="BA65" i="1"/>
  <c r="BA82" i="1"/>
  <c r="BA151" i="1"/>
  <c r="BA58" i="1"/>
  <c r="BA95" i="1"/>
  <c r="BA49" i="1"/>
  <c r="BA127" i="1"/>
  <c r="BA88" i="1"/>
  <c r="BA53" i="1"/>
  <c r="BA145" i="1"/>
  <c r="BA101" i="1"/>
  <c r="BA15" i="1"/>
  <c r="BA16" i="1" s="1"/>
  <c r="BA79" i="1"/>
  <c r="BA153" i="1"/>
  <c r="BA84" i="1"/>
  <c r="BA52" i="1"/>
  <c r="BA90" i="1"/>
  <c r="BA120" i="1"/>
  <c r="BA76" i="1"/>
  <c r="BA128" i="1"/>
  <c r="BA140" i="1"/>
  <c r="BA148" i="1"/>
  <c r="BA30" i="1"/>
  <c r="BA124" i="1"/>
  <c r="BA61" i="1"/>
  <c r="BA146" i="1"/>
  <c r="BA55" i="1"/>
  <c r="BA149" i="1"/>
  <c r="BA93" i="1"/>
  <c r="BA46" i="1"/>
  <c r="BA125" i="1"/>
  <c r="BA81" i="1"/>
  <c r="BA50" i="1"/>
  <c r="BA135" i="1"/>
  <c r="BA91" i="1"/>
  <c r="BA150" i="1"/>
  <c r="BA77" i="1"/>
  <c r="BA143" i="1"/>
  <c r="BA71" i="1"/>
  <c r="BA136" i="1"/>
  <c r="BA139" i="1"/>
  <c r="BA43" i="1"/>
  <c r="BA147" i="1"/>
  <c r="BA47" i="1"/>
  <c r="BA86" i="1"/>
  <c r="BA74" i="1"/>
  <c r="A53" i="1"/>
  <c r="BH7" i="1"/>
  <c r="BH8" i="1" s="1"/>
  <c r="BG8" i="1"/>
  <c r="BG9" i="1" s="1"/>
  <c r="BG10" i="1" l="1"/>
  <c r="BG11" i="1" s="1"/>
  <c r="BG12" i="1" s="1"/>
  <c r="BG13" i="1" s="1"/>
  <c r="BG14" i="1" s="1"/>
  <c r="BD9" i="1"/>
  <c r="BH9" i="1"/>
  <c r="BH10" i="1" s="1"/>
  <c r="BH11" i="1" s="1"/>
  <c r="BH12" i="1" s="1"/>
  <c r="BH13" i="1" s="1"/>
  <c r="BH14" i="1" s="1"/>
  <c r="BH15" i="1" s="1"/>
  <c r="BH16" i="1" s="1"/>
  <c r="BH17" i="1" s="1"/>
  <c r="BH18" i="1" s="1"/>
  <c r="BH19" i="1" s="1"/>
  <c r="BH20" i="1" s="1"/>
  <c r="BH21" i="1" s="1"/>
  <c r="BH22" i="1" s="1"/>
  <c r="BH23" i="1" s="1"/>
  <c r="BH24" i="1" s="1"/>
  <c r="BH25" i="1" s="1"/>
  <c r="BH26" i="1" s="1"/>
  <c r="BH27" i="1" s="1"/>
  <c r="BH28" i="1" s="1"/>
  <c r="BH29" i="1" s="1"/>
  <c r="BH30" i="1" s="1"/>
  <c r="BH31" i="1" s="1"/>
  <c r="BH32" i="1" s="1"/>
  <c r="BH33" i="1" s="1"/>
  <c r="BH34" i="1" s="1"/>
  <c r="BH35" i="1" s="1"/>
  <c r="BH36" i="1" s="1"/>
  <c r="BH37" i="1" s="1"/>
  <c r="BH38" i="1" s="1"/>
  <c r="BH39" i="1" s="1"/>
  <c r="BH40" i="1" s="1"/>
  <c r="BH41" i="1" s="1"/>
  <c r="BH42" i="1" s="1"/>
  <c r="BH43" i="1" s="1"/>
  <c r="BH44" i="1" s="1"/>
  <c r="BH45" i="1" s="1"/>
  <c r="BH46" i="1" s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H60" i="1" s="1"/>
  <c r="BH61" i="1" s="1"/>
  <c r="BH62" i="1" s="1"/>
  <c r="BH63" i="1" s="1"/>
  <c r="BH64" i="1" s="1"/>
  <c r="BH65" i="1" s="1"/>
  <c r="BH66" i="1" s="1"/>
  <c r="BH67" i="1" s="1"/>
  <c r="BH68" i="1" s="1"/>
  <c r="BH69" i="1" s="1"/>
  <c r="BH70" i="1" s="1"/>
  <c r="BH71" i="1" s="1"/>
  <c r="BH72" i="1" s="1"/>
  <c r="BH73" i="1" s="1"/>
  <c r="BH74" i="1" s="1"/>
  <c r="BH75" i="1" s="1"/>
  <c r="BH76" i="1" s="1"/>
  <c r="BH77" i="1" s="1"/>
  <c r="BH78" i="1" s="1"/>
  <c r="BH79" i="1" s="1"/>
  <c r="BH80" i="1" s="1"/>
  <c r="BH81" i="1" s="1"/>
  <c r="BH82" i="1" s="1"/>
  <c r="BH83" i="1" s="1"/>
  <c r="BH84" i="1" s="1"/>
  <c r="BH85" i="1" s="1"/>
  <c r="BH86" i="1" s="1"/>
  <c r="BH87" i="1" s="1"/>
  <c r="BH88" i="1" s="1"/>
  <c r="BH89" i="1" s="1"/>
  <c r="BH90" i="1" s="1"/>
  <c r="BH91" i="1" s="1"/>
  <c r="BH92" i="1" s="1"/>
  <c r="BH93" i="1" s="1"/>
  <c r="BH94" i="1" s="1"/>
  <c r="BH95" i="1" s="1"/>
  <c r="BH96" i="1" s="1"/>
  <c r="BH97" i="1" s="1"/>
  <c r="BH98" i="1" s="1"/>
  <c r="BH99" i="1" s="1"/>
  <c r="BH100" i="1" s="1"/>
  <c r="BH101" i="1" s="1"/>
  <c r="BH102" i="1" s="1"/>
  <c r="BH103" i="1" s="1"/>
  <c r="BH104" i="1" s="1"/>
  <c r="BH105" i="1" s="1"/>
  <c r="BH106" i="1" s="1"/>
  <c r="BH107" i="1" s="1"/>
  <c r="BH108" i="1" s="1"/>
  <c r="BH109" i="1" s="1"/>
  <c r="BH110" i="1" s="1"/>
  <c r="BH111" i="1" s="1"/>
  <c r="BH112" i="1" s="1"/>
  <c r="BH113" i="1" s="1"/>
  <c r="BH114" i="1" s="1"/>
  <c r="BH115" i="1" s="1"/>
  <c r="BH116" i="1" s="1"/>
  <c r="BH117" i="1" s="1"/>
  <c r="BH118" i="1" s="1"/>
  <c r="BH119" i="1" s="1"/>
  <c r="BH120" i="1" s="1"/>
  <c r="BH121" i="1" s="1"/>
  <c r="BH122" i="1" s="1"/>
  <c r="BH123" i="1" s="1"/>
  <c r="BH124" i="1" s="1"/>
  <c r="BH125" i="1" s="1"/>
  <c r="BH126" i="1" s="1"/>
  <c r="BH127" i="1" s="1"/>
  <c r="BH128" i="1" s="1"/>
  <c r="BH129" i="1" s="1"/>
  <c r="BH130" i="1" s="1"/>
  <c r="BH131" i="1" s="1"/>
  <c r="BH132" i="1" s="1"/>
  <c r="BH133" i="1" s="1"/>
  <c r="BH134" i="1" s="1"/>
  <c r="BH135" i="1" s="1"/>
  <c r="BH136" i="1" s="1"/>
  <c r="BH137" i="1" s="1"/>
  <c r="BH138" i="1" s="1"/>
  <c r="BH139" i="1" s="1"/>
  <c r="BH140" i="1" s="1"/>
  <c r="BH141" i="1" s="1"/>
  <c r="BH142" i="1" s="1"/>
  <c r="BH143" i="1" s="1"/>
  <c r="BH144" i="1" s="1"/>
  <c r="BH145" i="1" s="1"/>
  <c r="BH146" i="1" s="1"/>
  <c r="BH147" i="1" s="1"/>
  <c r="BH148" i="1" s="1"/>
  <c r="BH149" i="1" s="1"/>
  <c r="BH150" i="1" s="1"/>
  <c r="BH151" i="1" s="1"/>
  <c r="BH152" i="1" s="1"/>
  <c r="BH153" i="1" s="1"/>
  <c r="BH154" i="1" s="1"/>
  <c r="BH155" i="1" s="1"/>
  <c r="BH156" i="1" s="1"/>
  <c r="BH157" i="1" s="1"/>
  <c r="BH158" i="1" s="1"/>
  <c r="BH159" i="1" s="1"/>
  <c r="BH160" i="1" s="1"/>
  <c r="BH161" i="1" s="1"/>
  <c r="BH162" i="1" s="1"/>
  <c r="BH163" i="1" s="1"/>
  <c r="BH164" i="1" s="1"/>
  <c r="BH165" i="1" s="1"/>
  <c r="BH166" i="1" s="1"/>
  <c r="BH167" i="1" s="1"/>
  <c r="BH168" i="1" s="1"/>
  <c r="BH169" i="1" s="1"/>
  <c r="BH170" i="1" s="1"/>
  <c r="BH171" i="1" s="1"/>
  <c r="BH172" i="1" s="1"/>
  <c r="BH173" i="1" s="1"/>
  <c r="BH174" i="1" s="1"/>
  <c r="BH175" i="1" s="1"/>
  <c r="BH176" i="1" s="1"/>
  <c r="BH177" i="1" s="1"/>
  <c r="BH178" i="1" s="1"/>
  <c r="BH179" i="1" s="1"/>
  <c r="BH180" i="1" s="1"/>
  <c r="BH181" i="1" s="1"/>
  <c r="BH182" i="1" s="1"/>
  <c r="BH183" i="1" s="1"/>
  <c r="BH184" i="1" s="1"/>
  <c r="BH185" i="1" s="1"/>
  <c r="BH186" i="1" s="1"/>
  <c r="BH187" i="1" s="1"/>
  <c r="BH188" i="1" s="1"/>
  <c r="BH189" i="1" s="1"/>
  <c r="BH190" i="1" s="1"/>
  <c r="BH191" i="1" s="1"/>
  <c r="BH192" i="1" s="1"/>
  <c r="BH193" i="1" s="1"/>
  <c r="BH194" i="1" s="1"/>
  <c r="BH195" i="1" s="1"/>
  <c r="BH196" i="1" s="1"/>
  <c r="BH197" i="1" s="1"/>
  <c r="BH198" i="1" s="1"/>
  <c r="BH199" i="1" s="1"/>
  <c r="BH200" i="1" s="1"/>
  <c r="BH201" i="1" s="1"/>
  <c r="BH202" i="1" s="1"/>
  <c r="BH203" i="1" s="1"/>
  <c r="BH204" i="1" s="1"/>
  <c r="BH205" i="1" s="1"/>
  <c r="BH206" i="1" s="1"/>
  <c r="BH207" i="1" s="1"/>
  <c r="BH208" i="1" s="1"/>
  <c r="BH209" i="1" s="1"/>
  <c r="BH210" i="1" s="1"/>
  <c r="BH211" i="1" s="1"/>
  <c r="BH212" i="1" s="1"/>
  <c r="BH213" i="1" s="1"/>
  <c r="BH214" i="1" s="1"/>
  <c r="BH215" i="1" s="1"/>
  <c r="BH216" i="1" s="1"/>
  <c r="BH217" i="1" s="1"/>
  <c r="BH218" i="1" s="1"/>
  <c r="BH219" i="1" s="1"/>
  <c r="BH220" i="1" s="1"/>
  <c r="BH221" i="1" s="1"/>
  <c r="BH222" i="1" s="1"/>
  <c r="BH223" i="1" s="1"/>
  <c r="BH224" i="1" s="1"/>
  <c r="BH225" i="1" s="1"/>
  <c r="BH226" i="1" s="1"/>
  <c r="BH227" i="1" s="1"/>
  <c r="BH228" i="1" s="1"/>
  <c r="BH229" i="1" s="1"/>
  <c r="BH230" i="1" s="1"/>
  <c r="BH231" i="1" s="1"/>
  <c r="BH232" i="1" s="1"/>
  <c r="BH233" i="1" s="1"/>
  <c r="BH234" i="1" s="1"/>
  <c r="BH235" i="1" s="1"/>
  <c r="BH236" i="1" s="1"/>
  <c r="BH237" i="1" s="1"/>
  <c r="BH238" i="1" s="1"/>
  <c r="BH239" i="1" s="1"/>
  <c r="BH240" i="1" s="1"/>
  <c r="BH241" i="1" s="1"/>
  <c r="BH242" i="1" s="1"/>
  <c r="BH243" i="1" s="1"/>
  <c r="BH244" i="1" s="1"/>
  <c r="BH245" i="1" s="1"/>
  <c r="BH246" i="1" s="1"/>
  <c r="BH247" i="1" s="1"/>
  <c r="BH248" i="1" s="1"/>
  <c r="BH249" i="1" s="1"/>
  <c r="BH250" i="1" s="1"/>
  <c r="BH251" i="1" s="1"/>
  <c r="BH252" i="1" s="1"/>
  <c r="BH253" i="1" s="1"/>
  <c r="BH254" i="1" s="1"/>
  <c r="BH255" i="1" s="1"/>
  <c r="BH256" i="1" s="1"/>
  <c r="BH257" i="1" s="1"/>
  <c r="BH258" i="1" s="1"/>
  <c r="BH259" i="1" s="1"/>
  <c r="BH260" i="1" s="1"/>
  <c r="BH261" i="1" s="1"/>
  <c r="BH262" i="1" s="1"/>
  <c r="BH263" i="1" s="1"/>
  <c r="BH264" i="1" s="1"/>
  <c r="BH265" i="1" s="1"/>
  <c r="BH266" i="1" s="1"/>
  <c r="BH267" i="1" s="1"/>
  <c r="BH268" i="1" s="1"/>
  <c r="BH269" i="1" s="1"/>
  <c r="BH270" i="1" s="1"/>
  <c r="BH271" i="1" s="1"/>
  <c r="BH272" i="1" s="1"/>
  <c r="BH273" i="1" s="1"/>
  <c r="BH274" i="1" s="1"/>
  <c r="BH275" i="1" s="1"/>
  <c r="BH276" i="1" s="1"/>
  <c r="BH277" i="1" s="1"/>
  <c r="BH278" i="1" s="1"/>
  <c r="BH279" i="1" s="1"/>
  <c r="BH280" i="1" s="1"/>
  <c r="BH281" i="1" s="1"/>
  <c r="BH282" i="1" s="1"/>
  <c r="BH283" i="1" s="1"/>
  <c r="BH284" i="1" s="1"/>
  <c r="BH285" i="1" s="1"/>
  <c r="BH286" i="1" s="1"/>
  <c r="BH287" i="1" s="1"/>
  <c r="BH288" i="1" s="1"/>
  <c r="BH289" i="1" s="1"/>
  <c r="BH290" i="1" s="1"/>
  <c r="BH291" i="1" s="1"/>
  <c r="BH292" i="1" s="1"/>
  <c r="BH293" i="1" s="1"/>
  <c r="BH294" i="1" s="1"/>
  <c r="BH295" i="1" s="1"/>
  <c r="BH296" i="1" s="1"/>
  <c r="BH297" i="1" s="1"/>
  <c r="BH298" i="1" s="1"/>
  <c r="BH299" i="1" s="1"/>
  <c r="BD10" i="1"/>
  <c r="BF10" i="1"/>
  <c r="R199" i="1"/>
  <c r="Q199" i="1"/>
  <c r="A54" i="1"/>
  <c r="BF8" i="1"/>
  <c r="BD8" i="1"/>
  <c r="BG15" i="1" l="1"/>
  <c r="BG16" i="1" s="1"/>
  <c r="BG17" i="1" s="1"/>
  <c r="BG18" i="1" s="1"/>
  <c r="BG19" i="1" s="1"/>
  <c r="BG20" i="1" s="1"/>
  <c r="BG21" i="1" s="1"/>
  <c r="BG22" i="1" s="1"/>
  <c r="BG23" i="1" s="1"/>
  <c r="BG24" i="1" s="1"/>
  <c r="BG25" i="1" s="1"/>
  <c r="BG26" i="1" s="1"/>
  <c r="BG27" i="1" s="1"/>
  <c r="BG28" i="1" s="1"/>
  <c r="BG29" i="1" s="1"/>
  <c r="BG30" i="1" s="1"/>
  <c r="BG31" i="1" s="1"/>
  <c r="BG32" i="1" s="1"/>
  <c r="BG33" i="1" s="1"/>
  <c r="BG34" i="1" s="1"/>
  <c r="BG35" i="1" s="1"/>
  <c r="BG36" i="1" s="1"/>
  <c r="BG37" i="1" s="1"/>
  <c r="BG38" i="1" s="1"/>
  <c r="BG39" i="1" s="1"/>
  <c r="BG40" i="1" s="1"/>
  <c r="BG41" i="1" s="1"/>
  <c r="BG42" i="1" s="1"/>
  <c r="BG43" i="1" s="1"/>
  <c r="BG44" i="1" s="1"/>
  <c r="BG45" i="1" s="1"/>
  <c r="BG46" i="1" s="1"/>
  <c r="BG47" i="1" s="1"/>
  <c r="BG48" i="1" s="1"/>
  <c r="BG49" i="1" s="1"/>
  <c r="BG50" i="1" s="1"/>
  <c r="BG51" i="1" s="1"/>
  <c r="BG52" i="1" s="1"/>
  <c r="BG53" i="1" s="1"/>
  <c r="BG54" i="1" s="1"/>
  <c r="BG55" i="1" s="1"/>
  <c r="BG56" i="1" s="1"/>
  <c r="BG57" i="1" s="1"/>
  <c r="BG58" i="1" s="1"/>
  <c r="BG59" i="1" s="1"/>
  <c r="BG60" i="1" s="1"/>
  <c r="BG61" i="1" s="1"/>
  <c r="BG62" i="1" s="1"/>
  <c r="BG63" i="1" s="1"/>
  <c r="BG64" i="1" s="1"/>
  <c r="BG65" i="1" s="1"/>
  <c r="BG66" i="1" s="1"/>
  <c r="BG67" i="1" s="1"/>
  <c r="BG68" i="1" s="1"/>
  <c r="BG69" i="1" s="1"/>
  <c r="BG70" i="1" s="1"/>
  <c r="BG71" i="1" s="1"/>
  <c r="BG72" i="1" s="1"/>
  <c r="BG73" i="1" s="1"/>
  <c r="BG74" i="1" s="1"/>
  <c r="BG75" i="1" s="1"/>
  <c r="BG76" i="1" s="1"/>
  <c r="BG77" i="1" s="1"/>
  <c r="BG78" i="1" s="1"/>
  <c r="BG79" i="1" s="1"/>
  <c r="BG80" i="1" s="1"/>
  <c r="BG81" i="1" s="1"/>
  <c r="BG82" i="1" s="1"/>
  <c r="BG83" i="1" s="1"/>
  <c r="BG84" i="1" s="1"/>
  <c r="BG85" i="1" s="1"/>
  <c r="BG86" i="1" s="1"/>
  <c r="BG87" i="1" s="1"/>
  <c r="BG88" i="1" s="1"/>
  <c r="BG89" i="1" s="1"/>
  <c r="BG90" i="1" s="1"/>
  <c r="BG91" i="1" s="1"/>
  <c r="BG92" i="1" s="1"/>
  <c r="BG93" i="1" s="1"/>
  <c r="BG94" i="1" s="1"/>
  <c r="BG95" i="1" s="1"/>
  <c r="BG96" i="1" s="1"/>
  <c r="BG97" i="1" s="1"/>
  <c r="BG98" i="1" s="1"/>
  <c r="BG99" i="1" s="1"/>
  <c r="BG100" i="1" s="1"/>
  <c r="BG101" i="1" s="1"/>
  <c r="BG102" i="1" s="1"/>
  <c r="BG103" i="1" s="1"/>
  <c r="BG104" i="1" s="1"/>
  <c r="BG105" i="1" s="1"/>
  <c r="BG106" i="1" s="1"/>
  <c r="BG107" i="1" s="1"/>
  <c r="BG108" i="1" s="1"/>
  <c r="BG109" i="1" s="1"/>
  <c r="BG110" i="1" s="1"/>
  <c r="BG111" i="1" s="1"/>
  <c r="BG112" i="1" s="1"/>
  <c r="BG113" i="1" s="1"/>
  <c r="BG114" i="1" s="1"/>
  <c r="BG115" i="1" s="1"/>
  <c r="BG116" i="1" s="1"/>
  <c r="BG117" i="1" s="1"/>
  <c r="BG118" i="1" s="1"/>
  <c r="BG119" i="1" s="1"/>
  <c r="BG120" i="1" s="1"/>
  <c r="BG121" i="1" s="1"/>
  <c r="BG122" i="1" s="1"/>
  <c r="BG123" i="1" s="1"/>
  <c r="BG124" i="1" s="1"/>
  <c r="BG125" i="1" s="1"/>
  <c r="BG126" i="1" s="1"/>
  <c r="BG127" i="1" s="1"/>
  <c r="BG128" i="1" s="1"/>
  <c r="BG129" i="1" s="1"/>
  <c r="BG130" i="1" s="1"/>
  <c r="BG131" i="1" s="1"/>
  <c r="BG132" i="1" s="1"/>
  <c r="BG133" i="1" s="1"/>
  <c r="BG134" i="1" s="1"/>
  <c r="BG135" i="1" s="1"/>
  <c r="BG136" i="1" s="1"/>
  <c r="BG137" i="1" s="1"/>
  <c r="BG138" i="1" s="1"/>
  <c r="BG139" i="1" s="1"/>
  <c r="BG140" i="1" s="1"/>
  <c r="BG141" i="1" s="1"/>
  <c r="BG142" i="1" s="1"/>
  <c r="BG143" i="1" s="1"/>
  <c r="BG144" i="1" s="1"/>
  <c r="BG145" i="1" s="1"/>
  <c r="BG146" i="1" s="1"/>
  <c r="BG147" i="1" s="1"/>
  <c r="BG148" i="1" s="1"/>
  <c r="BG149" i="1" s="1"/>
  <c r="BG150" i="1" s="1"/>
  <c r="BG151" i="1" s="1"/>
  <c r="BG152" i="1" s="1"/>
  <c r="BG153" i="1" s="1"/>
  <c r="BG154" i="1" s="1"/>
  <c r="BG155" i="1" s="1"/>
  <c r="BG156" i="1" s="1"/>
  <c r="BG157" i="1" s="1"/>
  <c r="BG158" i="1" s="1"/>
  <c r="BG159" i="1" s="1"/>
  <c r="BG160" i="1" s="1"/>
  <c r="BG161" i="1" s="1"/>
  <c r="BG162" i="1" s="1"/>
  <c r="BG163" i="1" s="1"/>
  <c r="BG164" i="1" s="1"/>
  <c r="BG165" i="1" s="1"/>
  <c r="BG166" i="1" s="1"/>
  <c r="BG167" i="1" s="1"/>
  <c r="BG168" i="1" s="1"/>
  <c r="BG169" i="1" s="1"/>
  <c r="BG170" i="1" s="1"/>
  <c r="BG171" i="1" s="1"/>
  <c r="BG172" i="1" s="1"/>
  <c r="BG173" i="1" s="1"/>
  <c r="BG174" i="1" s="1"/>
  <c r="BG175" i="1" s="1"/>
  <c r="BG176" i="1" s="1"/>
  <c r="BG177" i="1" s="1"/>
  <c r="BG178" i="1" s="1"/>
  <c r="BG179" i="1" s="1"/>
  <c r="BG180" i="1" s="1"/>
  <c r="BG181" i="1" s="1"/>
  <c r="BG182" i="1" s="1"/>
  <c r="BG183" i="1" s="1"/>
  <c r="BG184" i="1" s="1"/>
  <c r="BG185" i="1" s="1"/>
  <c r="BG186" i="1" s="1"/>
  <c r="BG187" i="1" s="1"/>
  <c r="BG188" i="1" s="1"/>
  <c r="BG189" i="1" s="1"/>
  <c r="BG190" i="1" s="1"/>
  <c r="BG191" i="1" s="1"/>
  <c r="BG192" i="1" s="1"/>
  <c r="BG193" i="1" s="1"/>
  <c r="BG194" i="1" s="1"/>
  <c r="BG195" i="1" s="1"/>
  <c r="BG196" i="1" s="1"/>
  <c r="BG197" i="1" s="1"/>
  <c r="BG198" i="1" s="1"/>
  <c r="BG199" i="1" s="1"/>
  <c r="BG200" i="1" s="1"/>
  <c r="BG201" i="1" s="1"/>
  <c r="BG202" i="1" s="1"/>
  <c r="BG203" i="1" s="1"/>
  <c r="BG204" i="1" s="1"/>
  <c r="BG205" i="1" s="1"/>
  <c r="BG206" i="1" s="1"/>
  <c r="BG207" i="1" s="1"/>
  <c r="BG208" i="1" s="1"/>
  <c r="BG209" i="1" s="1"/>
  <c r="BG210" i="1" s="1"/>
  <c r="BG211" i="1" s="1"/>
  <c r="BG212" i="1" s="1"/>
  <c r="BG213" i="1" s="1"/>
  <c r="BG214" i="1" s="1"/>
  <c r="BG215" i="1" s="1"/>
  <c r="BG216" i="1" s="1"/>
  <c r="BG217" i="1" s="1"/>
  <c r="BG218" i="1" s="1"/>
  <c r="BG219" i="1" s="1"/>
  <c r="BG220" i="1" s="1"/>
  <c r="BG221" i="1" s="1"/>
  <c r="BG222" i="1" s="1"/>
  <c r="BG223" i="1" s="1"/>
  <c r="BG224" i="1" s="1"/>
  <c r="BG225" i="1" s="1"/>
  <c r="BG226" i="1" s="1"/>
  <c r="BG227" i="1" s="1"/>
  <c r="BG228" i="1" s="1"/>
  <c r="BG229" i="1" s="1"/>
  <c r="BG230" i="1" s="1"/>
  <c r="BG231" i="1" s="1"/>
  <c r="BG232" i="1" s="1"/>
  <c r="BG233" i="1" s="1"/>
  <c r="BG234" i="1" s="1"/>
  <c r="BG235" i="1" s="1"/>
  <c r="BG236" i="1" s="1"/>
  <c r="BG237" i="1" s="1"/>
  <c r="BG238" i="1" s="1"/>
  <c r="BG239" i="1" s="1"/>
  <c r="BG240" i="1" s="1"/>
  <c r="BG241" i="1" s="1"/>
  <c r="BG242" i="1" s="1"/>
  <c r="BG243" i="1" s="1"/>
  <c r="BG244" i="1" s="1"/>
  <c r="BG245" i="1" s="1"/>
  <c r="BG246" i="1" s="1"/>
  <c r="BG247" i="1" s="1"/>
  <c r="BG248" i="1" s="1"/>
  <c r="BG249" i="1" s="1"/>
  <c r="BG250" i="1" s="1"/>
  <c r="BG251" i="1" s="1"/>
  <c r="BG252" i="1" s="1"/>
  <c r="BG253" i="1" s="1"/>
  <c r="BG254" i="1" s="1"/>
  <c r="BG255" i="1" s="1"/>
  <c r="BG256" i="1" s="1"/>
  <c r="BG257" i="1" s="1"/>
  <c r="BG258" i="1" s="1"/>
  <c r="BG259" i="1" s="1"/>
  <c r="BG260" i="1" s="1"/>
  <c r="BG261" i="1" s="1"/>
  <c r="BG262" i="1" s="1"/>
  <c r="BG263" i="1" s="1"/>
  <c r="BG264" i="1" s="1"/>
  <c r="BG265" i="1" s="1"/>
  <c r="BG266" i="1" s="1"/>
  <c r="BG267" i="1" s="1"/>
  <c r="BG268" i="1" s="1"/>
  <c r="BG269" i="1" s="1"/>
  <c r="BG270" i="1" s="1"/>
  <c r="BG271" i="1" s="1"/>
  <c r="BG272" i="1" s="1"/>
  <c r="BG273" i="1" s="1"/>
  <c r="BG274" i="1" s="1"/>
  <c r="BG275" i="1" s="1"/>
  <c r="BG276" i="1" s="1"/>
  <c r="BG277" i="1" s="1"/>
  <c r="BG278" i="1" s="1"/>
  <c r="BG279" i="1" s="1"/>
  <c r="BG280" i="1" s="1"/>
  <c r="BG281" i="1" s="1"/>
  <c r="BG282" i="1" s="1"/>
  <c r="BG283" i="1" s="1"/>
  <c r="BG284" i="1" s="1"/>
  <c r="BG285" i="1" s="1"/>
  <c r="BG286" i="1" s="1"/>
  <c r="BG287" i="1" s="1"/>
  <c r="BG288" i="1" s="1"/>
  <c r="BG289" i="1" s="1"/>
  <c r="BG290" i="1" s="1"/>
  <c r="BG291" i="1" s="1"/>
  <c r="BG292" i="1" s="1"/>
  <c r="BG293" i="1" s="1"/>
  <c r="BG294" i="1" s="1"/>
  <c r="BG295" i="1" s="1"/>
  <c r="BG296" i="1" s="1"/>
  <c r="BG297" i="1" s="1"/>
  <c r="BG298" i="1" s="1"/>
  <c r="BG299" i="1" s="1"/>
  <c r="BD14" i="1"/>
  <c r="BD16" i="1"/>
  <c r="BF9" i="1"/>
  <c r="Q200" i="1"/>
  <c r="R200" i="1"/>
  <c r="BC56" i="1"/>
  <c r="BC53" i="1"/>
  <c r="BC183" i="1"/>
  <c r="BC228" i="1"/>
  <c r="BC20" i="1"/>
  <c r="BC91" i="1"/>
  <c r="BC254" i="1"/>
  <c r="BC193" i="1"/>
  <c r="BC142" i="1"/>
  <c r="BC77" i="1"/>
  <c r="BC40" i="1"/>
  <c r="BC24" i="1"/>
  <c r="BC107" i="1"/>
  <c r="BC259" i="1"/>
  <c r="BC190" i="1"/>
  <c r="BC134" i="1"/>
  <c r="BC16" i="1"/>
  <c r="BC256" i="1"/>
  <c r="BC195" i="1"/>
  <c r="BC61" i="1"/>
  <c r="BC99" i="1"/>
  <c r="BC237" i="1"/>
  <c r="BC179" i="1"/>
  <c r="BC116" i="1"/>
  <c r="BC100" i="1"/>
  <c r="BC289" i="1"/>
  <c r="BC282" i="1"/>
  <c r="BC213" i="1"/>
  <c r="BC141" i="1"/>
  <c r="BC84" i="1"/>
  <c r="BC47" i="1"/>
  <c r="BC31" i="1"/>
  <c r="BC167" i="1"/>
  <c r="BC271" i="1"/>
  <c r="BC210" i="1"/>
  <c r="BC68" i="1"/>
  <c r="BC11" i="1"/>
  <c r="BC236" i="1"/>
  <c r="BC162" i="1"/>
  <c r="BC123" i="1"/>
  <c r="BC164" i="1"/>
  <c r="BC48" i="1"/>
  <c r="BC249" i="1"/>
  <c r="BC222" i="1"/>
  <c r="BC69" i="1"/>
  <c r="BC166" i="1"/>
  <c r="BC212" i="1"/>
  <c r="BC147" i="1"/>
  <c r="BC92" i="1"/>
  <c r="BC23" i="1"/>
  <c r="BC133" i="1"/>
  <c r="BC175" i="1"/>
  <c r="BC64" i="1"/>
  <c r="BC73" i="1"/>
  <c r="BC246" i="1"/>
  <c r="BC185" i="1"/>
  <c r="BC75" i="1"/>
  <c r="BC38" i="1"/>
  <c r="BC22" i="1"/>
  <c r="BC97" i="1"/>
  <c r="BC251" i="1"/>
  <c r="BC177" i="1"/>
  <c r="BC132" i="1"/>
  <c r="BC248" i="1"/>
  <c r="BC187" i="1"/>
  <c r="BC130" i="1"/>
  <c r="BC59" i="1"/>
  <c r="BC293" i="1"/>
  <c r="BC229" i="1"/>
  <c r="BC171" i="1"/>
  <c r="BC114" i="1"/>
  <c r="BC98" i="1"/>
  <c r="BC257" i="1"/>
  <c r="BC274" i="1"/>
  <c r="BC205" i="1"/>
  <c r="BC82" i="1"/>
  <c r="BC45" i="1"/>
  <c r="BC29" i="1"/>
  <c r="BC115" i="1"/>
  <c r="BC263" i="1"/>
  <c r="BC202" i="1"/>
  <c r="BC139" i="1"/>
  <c r="BC66" i="1"/>
  <c r="BC9" i="1"/>
  <c r="BC292" i="1"/>
  <c r="BC223" i="1"/>
  <c r="BC154" i="1"/>
  <c r="BC121" i="1"/>
  <c r="BC85" i="1"/>
  <c r="BC103" i="1"/>
  <c r="BC268" i="1"/>
  <c r="BC65" i="1"/>
  <c r="BC238" i="1"/>
  <c r="BC180" i="1"/>
  <c r="BC89" i="1"/>
  <c r="BC52" i="1"/>
  <c r="BC36" i="1"/>
  <c r="BC297" i="1"/>
  <c r="BC54" i="1"/>
  <c r="BC243" i="1"/>
  <c r="BC169" i="1"/>
  <c r="BC12" i="1"/>
  <c r="BC240" i="1"/>
  <c r="BC182" i="1"/>
  <c r="BC128" i="1"/>
  <c r="BC57" i="1"/>
  <c r="BC285" i="1"/>
  <c r="BC224" i="1"/>
  <c r="BC163" i="1"/>
  <c r="BC112" i="1"/>
  <c r="BC96" i="1"/>
  <c r="BC233" i="1"/>
  <c r="BC266" i="1"/>
  <c r="BC197" i="1"/>
  <c r="BC80" i="1"/>
  <c r="BC43" i="1"/>
  <c r="BC27" i="1"/>
  <c r="BC105" i="1"/>
  <c r="BC255" i="1"/>
  <c r="BC194" i="1"/>
  <c r="BC137" i="1"/>
  <c r="BC265" i="1"/>
  <c r="BC284" i="1"/>
  <c r="BC215" i="1"/>
  <c r="BC152" i="1"/>
  <c r="BC119" i="1"/>
  <c r="BC225" i="1"/>
  <c r="BC227" i="1"/>
  <c r="BC208" i="1"/>
  <c r="BC250" i="1"/>
  <c r="BC76" i="1"/>
  <c r="BC181" i="1"/>
  <c r="BC199" i="1"/>
  <c r="BC294" i="1"/>
  <c r="BC230" i="1"/>
  <c r="BC172" i="1"/>
  <c r="BC87" i="1"/>
  <c r="BC50" i="1"/>
  <c r="BC34" i="1"/>
  <c r="BC273" i="1"/>
  <c r="BC299" i="1"/>
  <c r="BC235" i="1"/>
  <c r="BC161" i="1"/>
  <c r="BC71" i="1"/>
  <c r="BC296" i="1"/>
  <c r="BC232" i="1"/>
  <c r="BC174" i="1"/>
  <c r="BC126" i="1"/>
  <c r="BC281" i="1"/>
  <c r="BC277" i="1"/>
  <c r="BC216" i="1"/>
  <c r="BC155" i="1"/>
  <c r="BC110" i="1"/>
  <c r="BC94" i="1"/>
  <c r="BC117" i="1"/>
  <c r="BC258" i="1"/>
  <c r="BC189" i="1"/>
  <c r="BC78" i="1"/>
  <c r="BC41" i="1"/>
  <c r="BC25" i="1"/>
  <c r="BC95" i="1"/>
  <c r="BC247" i="1"/>
  <c r="BC186" i="1"/>
  <c r="BC135" i="1"/>
  <c r="BC196" i="1"/>
  <c r="BC276" i="1"/>
  <c r="BC207" i="1"/>
  <c r="BC150" i="1"/>
  <c r="BC286" i="1"/>
  <c r="BC291" i="1"/>
  <c r="BC153" i="1"/>
  <c r="BC288" i="1"/>
  <c r="BC124" i="1"/>
  <c r="BC269" i="1"/>
  <c r="BC108" i="1"/>
  <c r="BC176" i="1"/>
  <c r="BC39" i="1"/>
  <c r="BC239" i="1"/>
  <c r="BC131" i="1"/>
  <c r="BC278" i="1"/>
  <c r="BC217" i="1"/>
  <c r="BC156" i="1"/>
  <c r="BC83" i="1"/>
  <c r="BC46" i="1"/>
  <c r="BC30" i="1"/>
  <c r="BC220" i="1"/>
  <c r="BC283" i="1"/>
  <c r="BC214" i="1"/>
  <c r="BC140" i="1"/>
  <c r="BC67" i="1"/>
  <c r="BC280" i="1"/>
  <c r="BC219" i="1"/>
  <c r="BC158" i="1"/>
  <c r="BC122" i="1"/>
  <c r="BC188" i="1"/>
  <c r="BC261" i="1"/>
  <c r="BC200" i="1"/>
  <c r="BC145" i="1"/>
  <c r="BC106" i="1"/>
  <c r="BC93" i="1"/>
  <c r="BC242" i="1"/>
  <c r="BC168" i="1"/>
  <c r="BC90" i="1"/>
  <c r="BC74" i="1"/>
  <c r="BC37" i="1"/>
  <c r="BC21" i="1"/>
  <c r="BC295" i="1"/>
  <c r="BC231" i="1"/>
  <c r="BC173" i="1"/>
  <c r="BC19" i="1"/>
  <c r="BC148" i="1"/>
  <c r="BC260" i="1"/>
  <c r="BC191" i="1"/>
  <c r="BC129" i="1"/>
  <c r="BC62" i="1"/>
  <c r="BC13" i="1"/>
  <c r="BC201" i="1"/>
  <c r="BC79" i="1"/>
  <c r="BC26" i="1"/>
  <c r="BC267" i="1"/>
  <c r="BC136" i="1"/>
  <c r="BC264" i="1"/>
  <c r="BC149" i="1"/>
  <c r="BC111" i="1"/>
  <c r="BC184" i="1"/>
  <c r="BC102" i="1"/>
  <c r="BC290" i="1"/>
  <c r="BC143" i="1"/>
  <c r="BC49" i="1"/>
  <c r="BC204" i="1"/>
  <c r="BC218" i="1"/>
  <c r="BC70" i="1"/>
  <c r="BC101" i="1"/>
  <c r="BC170" i="1"/>
  <c r="BC58" i="1"/>
  <c r="BC270" i="1"/>
  <c r="BC209" i="1"/>
  <c r="BC81" i="1"/>
  <c r="BC44" i="1"/>
  <c r="BC28" i="1"/>
  <c r="BC159" i="1"/>
  <c r="BC275" i="1"/>
  <c r="BC206" i="1"/>
  <c r="BC138" i="1"/>
  <c r="BC272" i="1"/>
  <c r="BC211" i="1"/>
  <c r="BC151" i="1"/>
  <c r="BC120" i="1"/>
  <c r="BC146" i="1"/>
  <c r="BC253" i="1"/>
  <c r="BC192" i="1"/>
  <c r="BC104" i="1"/>
  <c r="BC298" i="1"/>
  <c r="BC234" i="1"/>
  <c r="BC160" i="1"/>
  <c r="BC88" i="1"/>
  <c r="BC51" i="1"/>
  <c r="BC35" i="1"/>
  <c r="BC241" i="1"/>
  <c r="BC287" i="1"/>
  <c r="BC226" i="1"/>
  <c r="BC165" i="1"/>
  <c r="BC72" i="1"/>
  <c r="BC17" i="1"/>
  <c r="BC109" i="1"/>
  <c r="BC252" i="1"/>
  <c r="BC178" i="1"/>
  <c r="BC127" i="1"/>
  <c r="BC60" i="1"/>
  <c r="BC262" i="1"/>
  <c r="BC144" i="1"/>
  <c r="BC42" i="1"/>
  <c r="BC113" i="1"/>
  <c r="BC198" i="1"/>
  <c r="BC18" i="1"/>
  <c r="BC203" i="1"/>
  <c r="BC63" i="1"/>
  <c r="BC245" i="1"/>
  <c r="BC118" i="1"/>
  <c r="BC55" i="1"/>
  <c r="BC221" i="1"/>
  <c r="BC86" i="1"/>
  <c r="BC33" i="1"/>
  <c r="BC279" i="1"/>
  <c r="BC157" i="1"/>
  <c r="BC15" i="1"/>
  <c r="BC244" i="1"/>
  <c r="BC125" i="1"/>
  <c r="BE13" i="1"/>
  <c r="BE32" i="1"/>
  <c r="BE37" i="1"/>
  <c r="BE42" i="1"/>
  <c r="BE80" i="1"/>
  <c r="BE108" i="1"/>
  <c r="BE138" i="1"/>
  <c r="BE156" i="1"/>
  <c r="BE232" i="1"/>
  <c r="BE283" i="1"/>
  <c r="BE293" i="1"/>
  <c r="BE44" i="1"/>
  <c r="BE49" i="1"/>
  <c r="BE57" i="1"/>
  <c r="BE62" i="1"/>
  <c r="BE65" i="1"/>
  <c r="BE70" i="1"/>
  <c r="BE73" i="1"/>
  <c r="BE84" i="1"/>
  <c r="BE112" i="1"/>
  <c r="BE58" i="1"/>
  <c r="BE226" i="1"/>
  <c r="BE228" i="1"/>
  <c r="BE240" i="1"/>
  <c r="BE66" i="1"/>
  <c r="BE100" i="1"/>
  <c r="BE124" i="1"/>
  <c r="BE36" i="1"/>
  <c r="BE41" i="1"/>
  <c r="BE46" i="1"/>
  <c r="BE144" i="1"/>
  <c r="BE164" i="1"/>
  <c r="BE50" i="1"/>
  <c r="BE45" i="1"/>
  <c r="BE273" i="1"/>
  <c r="BE40" i="1"/>
  <c r="BE74" i="1"/>
  <c r="BE275" i="1"/>
  <c r="BE221" i="1"/>
  <c r="BE34" i="1"/>
  <c r="BE210" i="1"/>
  <c r="BE12" i="1"/>
  <c r="BE96" i="1"/>
  <c r="BE193" i="1"/>
  <c r="BE21" i="1"/>
  <c r="BE68" i="1"/>
  <c r="BE148" i="1"/>
  <c r="BE268" i="1"/>
  <c r="BE191" i="1"/>
  <c r="BE141" i="1"/>
  <c r="BE35" i="1"/>
  <c r="BE282" i="1"/>
  <c r="BE211" i="1"/>
  <c r="BE111" i="1"/>
  <c r="BE257" i="1"/>
  <c r="BE259" i="1"/>
  <c r="BE181" i="1"/>
  <c r="BE107" i="1"/>
  <c r="BE256" i="1"/>
  <c r="BE129" i="1"/>
  <c r="BE59" i="1"/>
  <c r="BE276" i="1"/>
  <c r="BE192" i="1"/>
  <c r="BE114" i="1"/>
  <c r="BE98" i="1"/>
  <c r="BE187" i="1"/>
  <c r="BE93" i="1"/>
  <c r="BE71" i="1"/>
  <c r="BE196" i="1"/>
  <c r="BE91" i="1"/>
  <c r="BE116" i="1"/>
  <c r="BE60" i="1"/>
  <c r="BE223" i="1"/>
  <c r="BE146" i="1"/>
  <c r="BE188" i="1"/>
  <c r="BE286" i="1"/>
  <c r="BE200" i="1"/>
  <c r="BE213" i="1"/>
  <c r="BE30" i="1"/>
  <c r="BE202" i="1"/>
  <c r="BE38" i="1"/>
  <c r="BE92" i="1"/>
  <c r="BE170" i="1"/>
  <c r="BE230" i="1"/>
  <c r="BE54" i="1"/>
  <c r="BE260" i="1"/>
  <c r="BE184" i="1"/>
  <c r="BE130" i="1"/>
  <c r="BE277" i="1"/>
  <c r="BE195" i="1"/>
  <c r="BE109" i="1"/>
  <c r="BE167" i="1"/>
  <c r="BE251" i="1"/>
  <c r="BE171" i="1"/>
  <c r="BE105" i="1"/>
  <c r="BE248" i="1"/>
  <c r="BE127" i="1"/>
  <c r="BE51" i="1"/>
  <c r="BE269" i="1"/>
  <c r="BE185" i="1"/>
  <c r="BE99" i="1"/>
  <c r="BE298" i="1"/>
  <c r="BE168" i="1"/>
  <c r="BE82" i="1"/>
  <c r="BE288" i="1"/>
  <c r="BE180" i="1"/>
  <c r="BE78" i="1"/>
  <c r="BE292" i="1"/>
  <c r="BE274" i="1"/>
  <c r="BE249" i="1"/>
  <c r="BE205" i="1"/>
  <c r="BE194" i="1"/>
  <c r="BE160" i="1"/>
  <c r="BE53" i="1"/>
  <c r="BE162" i="1"/>
  <c r="BE222" i="1"/>
  <c r="BE241" i="1"/>
  <c r="BE252" i="1"/>
  <c r="BE177" i="1"/>
  <c r="BE128" i="1"/>
  <c r="BE216" i="1"/>
  <c r="BE270" i="1"/>
  <c r="BE179" i="1"/>
  <c r="BE94" i="1"/>
  <c r="BE87" i="1"/>
  <c r="BE243" i="1"/>
  <c r="BE169" i="1"/>
  <c r="BE79" i="1"/>
  <c r="BE215" i="1"/>
  <c r="BE125" i="1"/>
  <c r="BE19" i="1"/>
  <c r="BE261" i="1"/>
  <c r="BE178" i="1"/>
  <c r="BE97" i="1"/>
  <c r="BE266" i="1"/>
  <c r="BE161" i="1"/>
  <c r="BE278" i="1"/>
  <c r="BE175" i="1"/>
  <c r="BE47" i="1"/>
  <c r="BE209" i="1"/>
  <c r="BE236" i="1"/>
  <c r="BE142" i="1"/>
  <c r="BE219" i="1"/>
  <c r="BE197" i="1"/>
  <c r="BE186" i="1"/>
  <c r="BE61" i="1"/>
  <c r="BE238" i="1"/>
  <c r="BE88" i="1"/>
  <c r="BE214" i="1"/>
  <c r="BE182" i="1"/>
  <c r="BE120" i="1"/>
  <c r="BE244" i="1"/>
  <c r="BE172" i="1"/>
  <c r="BE126" i="1"/>
  <c r="BE115" i="1"/>
  <c r="BE262" i="1"/>
  <c r="BE174" i="1"/>
  <c r="BE83" i="1"/>
  <c r="BE299" i="1"/>
  <c r="BE233" i="1"/>
  <c r="BE157" i="1"/>
  <c r="BE77" i="1"/>
  <c r="BE199" i="1"/>
  <c r="BE103" i="1"/>
  <c r="BE229" i="1"/>
  <c r="BE253" i="1"/>
  <c r="BE173" i="1"/>
  <c r="BE86" i="1"/>
  <c r="BE258" i="1"/>
  <c r="BE154" i="1"/>
  <c r="BE15" i="1"/>
  <c r="BE263" i="1"/>
  <c r="BE163" i="1"/>
  <c r="BE69" i="1"/>
  <c r="BE237" i="1"/>
  <c r="BE189" i="1"/>
  <c r="BE24" i="1"/>
  <c r="BE176" i="1"/>
  <c r="BE297" i="1"/>
  <c r="BE225" i="1"/>
  <c r="BE76" i="1"/>
  <c r="BE206" i="1"/>
  <c r="BE152" i="1"/>
  <c r="BE295" i="1"/>
  <c r="BE239" i="1"/>
  <c r="BE165" i="1"/>
  <c r="BE117" i="1"/>
  <c r="BE63" i="1"/>
  <c r="BE254" i="1"/>
  <c r="BE155" i="1"/>
  <c r="BE81" i="1"/>
  <c r="BE294" i="1"/>
  <c r="BE220" i="1"/>
  <c r="BE137" i="1"/>
  <c r="BE31" i="1"/>
  <c r="BE151" i="1"/>
  <c r="BE101" i="1"/>
  <c r="BE296" i="1"/>
  <c r="BE245" i="1"/>
  <c r="BE159" i="1"/>
  <c r="BE39" i="1"/>
  <c r="BE250" i="1"/>
  <c r="BE147" i="1"/>
  <c r="BE265" i="1"/>
  <c r="BE255" i="1"/>
  <c r="BE136" i="1"/>
  <c r="BE271" i="1"/>
  <c r="BE14" i="1"/>
  <c r="BE224" i="1"/>
  <c r="BE132" i="1"/>
  <c r="BE166" i="1"/>
  <c r="BE279" i="1"/>
  <c r="BE140" i="1"/>
  <c r="BE289" i="1"/>
  <c r="BE217" i="1"/>
  <c r="BE33" i="1"/>
  <c r="BE198" i="1"/>
  <c r="BE64" i="1"/>
  <c r="BE290" i="1"/>
  <c r="BE234" i="1"/>
  <c r="BE158" i="1"/>
  <c r="BE102" i="1"/>
  <c r="BE23" i="1"/>
  <c r="BE246" i="1"/>
  <c r="BE153" i="1"/>
  <c r="BE43" i="1"/>
  <c r="BE284" i="1"/>
  <c r="BE204" i="1"/>
  <c r="BE135" i="1"/>
  <c r="BE85" i="1"/>
  <c r="BE149" i="1"/>
  <c r="BE90" i="1"/>
  <c r="BE291" i="1"/>
  <c r="BE235" i="1"/>
  <c r="BE123" i="1"/>
  <c r="BE242" i="1"/>
  <c r="BE145" i="1"/>
  <c r="BE227" i="1"/>
  <c r="BE247" i="1"/>
  <c r="BE134" i="1"/>
  <c r="BE52" i="1"/>
  <c r="BE285" i="1"/>
  <c r="BE150" i="1"/>
  <c r="BE272" i="1"/>
  <c r="BE75" i="1"/>
  <c r="BE110" i="1"/>
  <c r="BE48" i="1"/>
  <c r="BE218" i="1"/>
  <c r="BE16" i="1"/>
  <c r="BE104" i="1"/>
  <c r="BE201" i="1"/>
  <c r="BE25" i="1"/>
  <c r="BE72" i="1"/>
  <c r="BE56" i="1"/>
  <c r="BE280" i="1"/>
  <c r="BE207" i="1"/>
  <c r="BE143" i="1"/>
  <c r="BE55" i="1"/>
  <c r="BE287" i="1"/>
  <c r="BE231" i="1"/>
  <c r="BE139" i="1"/>
  <c r="BE267" i="1"/>
  <c r="BE183" i="1"/>
  <c r="BE118" i="1"/>
  <c r="BE264" i="1"/>
  <c r="BE131" i="1"/>
  <c r="BE67" i="1"/>
  <c r="BE281" i="1"/>
  <c r="BE208" i="1"/>
  <c r="BE119" i="1"/>
  <c r="BE122" i="1"/>
  <c r="BE203" i="1"/>
  <c r="BE95" i="1"/>
  <c r="BE113" i="1"/>
  <c r="BE212" i="1"/>
  <c r="BE106" i="1"/>
  <c r="BE190" i="1"/>
  <c r="BE89" i="1"/>
  <c r="BE133" i="1"/>
  <c r="BE121" i="1"/>
  <c r="A55" i="1"/>
  <c r="AG2" i="1"/>
  <c r="A8" i="1"/>
  <c r="H8" i="1"/>
  <c r="L8" i="1"/>
  <c r="R154" i="1" l="1"/>
  <c r="Q154" i="1"/>
  <c r="A9" i="1"/>
  <c r="R201" i="1"/>
  <c r="Q201" i="1"/>
  <c r="A56" i="1"/>
  <c r="BA8" i="1"/>
  <c r="R155" i="1" l="1"/>
  <c r="Q155" i="1"/>
  <c r="A10" i="1"/>
  <c r="Q202" i="1"/>
  <c r="R202" i="1"/>
  <c r="BA9" i="1"/>
  <c r="BA10" i="1" s="1"/>
  <c r="A57" i="1"/>
  <c r="AA7" i="1"/>
  <c r="AA8" i="1" s="1"/>
  <c r="AA9" i="1" s="1"/>
  <c r="AA10" i="1" s="1"/>
  <c r="AA11" i="1" s="1"/>
  <c r="AA12" i="1" s="1"/>
  <c r="AA13" i="1" s="1"/>
  <c r="AA14" i="1" s="1"/>
  <c r="AA15" i="1" s="1"/>
  <c r="AB7" i="1"/>
  <c r="AB8" i="1" s="1"/>
  <c r="A11" i="1" l="1"/>
  <c r="Q156" i="1"/>
  <c r="R156" i="1"/>
  <c r="BA14" i="1"/>
  <c r="BA11" i="1"/>
  <c r="R203" i="1"/>
  <c r="Q203" i="1"/>
  <c r="BA17" i="1"/>
  <c r="A12" i="1"/>
  <c r="AB9" i="1"/>
  <c r="A58" i="1"/>
  <c r="T7" i="1"/>
  <c r="T8" i="1" s="1"/>
  <c r="S7" i="1"/>
  <c r="S8" i="1" s="1"/>
  <c r="T9" i="1" l="1"/>
  <c r="S9" i="1"/>
  <c r="A13" i="1"/>
  <c r="R157" i="1"/>
  <c r="Q157" i="1"/>
  <c r="AB10" i="1"/>
  <c r="Q158" i="1"/>
  <c r="R158" i="1"/>
  <c r="BA18" i="1"/>
  <c r="Q204" i="1"/>
  <c r="R204" i="1"/>
  <c r="A14" i="1"/>
  <c r="A15" i="1"/>
  <c r="A16" i="1" s="1"/>
  <c r="A59" i="1"/>
  <c r="S10" i="1" l="1"/>
  <c r="T10" i="1"/>
  <c r="AB11" i="1"/>
  <c r="T11" i="1" s="1"/>
  <c r="BA20" i="1"/>
  <c r="BA21" i="1" s="1"/>
  <c r="R161" i="1"/>
  <c r="Q161" i="1"/>
  <c r="R159" i="1"/>
  <c r="Q159" i="1"/>
  <c r="A17" i="1"/>
  <c r="Q162" i="1"/>
  <c r="R162" i="1"/>
  <c r="Q160" i="1"/>
  <c r="R160" i="1"/>
  <c r="A18" i="1"/>
  <c r="R205" i="1"/>
  <c r="Q205" i="1"/>
  <c r="A60" i="1"/>
  <c r="S11" i="1" l="1"/>
  <c r="S12" i="1" s="1"/>
  <c r="AB12" i="1"/>
  <c r="T12" i="1" s="1"/>
  <c r="BA22" i="1"/>
  <c r="Q164" i="1"/>
  <c r="R164" i="1"/>
  <c r="R163" i="1"/>
  <c r="Q163" i="1"/>
  <c r="A19" i="1"/>
  <c r="Q206" i="1"/>
  <c r="R206" i="1"/>
  <c r="A61" i="1"/>
  <c r="S13" i="1" l="1"/>
  <c r="S14" i="1" s="1"/>
  <c r="AB13" i="1"/>
  <c r="T13" i="1" s="1"/>
  <c r="R165" i="1"/>
  <c r="Q165" i="1"/>
  <c r="A20" i="1"/>
  <c r="Q207" i="1"/>
  <c r="R207" i="1"/>
  <c r="BA26" i="1"/>
  <c r="BA27" i="1" s="1"/>
  <c r="BA28" i="1" s="1"/>
  <c r="BA29" i="1" s="1"/>
  <c r="BA32" i="1" s="1"/>
  <c r="A62" i="1"/>
  <c r="AB14" i="1" l="1"/>
  <c r="T14" i="1" s="1"/>
  <c r="Q166" i="1"/>
  <c r="R166" i="1"/>
  <c r="A21" i="1"/>
  <c r="Q208" i="1"/>
  <c r="R208" i="1"/>
  <c r="S15" i="1"/>
  <c r="A63" i="1"/>
  <c r="AB15" i="1" l="1"/>
  <c r="T15" i="1" s="1"/>
  <c r="R209" i="1"/>
  <c r="Q209" i="1"/>
  <c r="Q167" i="1"/>
  <c r="R167" i="1"/>
  <c r="A22" i="1"/>
  <c r="AA16" i="1"/>
  <c r="S16" i="1" s="1"/>
  <c r="A64" i="1"/>
  <c r="AB16" i="1" l="1"/>
  <c r="T16" i="1" s="1"/>
  <c r="AA17" i="1"/>
  <c r="S17" i="1" s="1"/>
  <c r="Q210" i="1"/>
  <c r="R210" i="1"/>
  <c r="Q168" i="1"/>
  <c r="R168" i="1"/>
  <c r="A23" i="1"/>
  <c r="A65" i="1"/>
  <c r="AB17" i="1" l="1"/>
  <c r="T17" i="1" s="1"/>
  <c r="R211" i="1"/>
  <c r="Q211" i="1"/>
  <c r="R169" i="1"/>
  <c r="Q169" i="1"/>
  <c r="A24" i="1"/>
  <c r="AA18" i="1"/>
  <c r="S18" i="1" s="1"/>
  <c r="A66" i="1"/>
  <c r="AB18" i="1" l="1"/>
  <c r="T18" i="1" s="1"/>
  <c r="T19" i="1"/>
  <c r="Q170" i="1"/>
  <c r="R170" i="1"/>
  <c r="A25" i="1"/>
  <c r="AA19" i="1"/>
  <c r="S19" i="1" s="1"/>
  <c r="Q212" i="1"/>
  <c r="R212" i="1"/>
  <c r="A67" i="1"/>
  <c r="AB19" i="1" l="1"/>
  <c r="AB20" i="1" s="1"/>
  <c r="T20" i="1" s="1"/>
  <c r="AA20" i="1"/>
  <c r="S20" i="1" s="1"/>
  <c r="R171" i="1"/>
  <c r="Q171" i="1"/>
  <c r="A26" i="1"/>
  <c r="R213" i="1"/>
  <c r="Q213" i="1"/>
  <c r="A68" i="1"/>
  <c r="Q172" i="1" l="1"/>
  <c r="R172" i="1"/>
  <c r="A27" i="1"/>
  <c r="Q214" i="1"/>
  <c r="R214" i="1"/>
  <c r="AB21" i="1"/>
  <c r="T21" i="1" s="1"/>
  <c r="AA21" i="1"/>
  <c r="S21" i="1" s="1"/>
  <c r="A69" i="1"/>
  <c r="R173" i="1" l="1"/>
  <c r="Q173" i="1"/>
  <c r="A28" i="1"/>
  <c r="AB22" i="1"/>
  <c r="T22" i="1" s="1"/>
  <c r="AA22" i="1"/>
  <c r="S22" i="1" s="1"/>
  <c r="R215" i="1"/>
  <c r="Q215" i="1"/>
  <c r="A70" i="1"/>
  <c r="AB23" i="1" l="1"/>
  <c r="T23" i="1" s="1"/>
  <c r="AA23" i="1"/>
  <c r="S23" i="1" s="1"/>
  <c r="Q174" i="1"/>
  <c r="R174" i="1"/>
  <c r="A29" i="1"/>
  <c r="Q216" i="1"/>
  <c r="R216" i="1"/>
  <c r="A71" i="1"/>
  <c r="T24" i="1" l="1"/>
  <c r="AA24" i="1"/>
  <c r="S24" i="1" s="1"/>
  <c r="R175" i="1"/>
  <c r="Q175" i="1"/>
  <c r="A30" i="1"/>
  <c r="R217" i="1"/>
  <c r="Q217" i="1"/>
  <c r="AB24" i="1"/>
  <c r="A72" i="1"/>
  <c r="Q176" i="1" l="1"/>
  <c r="R176" i="1"/>
  <c r="A31" i="1"/>
  <c r="AB25" i="1"/>
  <c r="T25" i="1" s="1"/>
  <c r="Q218" i="1"/>
  <c r="R218" i="1"/>
  <c r="AA25" i="1"/>
  <c r="S25" i="1" s="1"/>
  <c r="A73" i="1"/>
  <c r="AB26" i="1" l="1"/>
  <c r="T26" i="1" s="1"/>
  <c r="AA26" i="1"/>
  <c r="S26" i="1" s="1"/>
  <c r="R177" i="1"/>
  <c r="Q177" i="1"/>
  <c r="A32" i="1"/>
  <c r="Q219" i="1"/>
  <c r="R219" i="1"/>
  <c r="A74" i="1"/>
  <c r="Q178" i="1" l="1"/>
  <c r="R178" i="1"/>
  <c r="A33" i="1"/>
  <c r="AA27" i="1"/>
  <c r="S27" i="1" s="1"/>
  <c r="Q220" i="1"/>
  <c r="R220" i="1"/>
  <c r="AB27" i="1"/>
  <c r="T27" i="1" s="1"/>
  <c r="A75" i="1"/>
  <c r="AA28" i="1" l="1"/>
  <c r="S28" i="1" s="1"/>
  <c r="AB28" i="1"/>
  <c r="T28" i="1" s="1"/>
  <c r="Q179" i="1"/>
  <c r="R179" i="1"/>
  <c r="A34" i="1"/>
  <c r="R221" i="1"/>
  <c r="Q221" i="1"/>
  <c r="A76" i="1"/>
  <c r="Q180" i="1" l="1"/>
  <c r="R180" i="1"/>
  <c r="AB29" i="1"/>
  <c r="T29" i="1" s="1"/>
  <c r="Q222" i="1"/>
  <c r="R222" i="1"/>
  <c r="AA29" i="1"/>
  <c r="S29" i="1" s="1"/>
  <c r="A77" i="1"/>
  <c r="AA30" i="1" l="1"/>
  <c r="S30" i="1" s="1"/>
  <c r="R223" i="1"/>
  <c r="Q223" i="1"/>
  <c r="AB30" i="1"/>
  <c r="T30" i="1" s="1"/>
  <c r="A78" i="1"/>
  <c r="AB31" i="1" l="1"/>
  <c r="T31" i="1" s="1"/>
  <c r="Q224" i="1"/>
  <c r="R224" i="1"/>
  <c r="AA31" i="1"/>
  <c r="S31" i="1" s="1"/>
  <c r="A79" i="1"/>
  <c r="R225" i="1" l="1"/>
  <c r="Q225" i="1"/>
  <c r="AA32" i="1"/>
  <c r="S32" i="1" s="1"/>
  <c r="AB32" i="1"/>
  <c r="T32" i="1" s="1"/>
  <c r="A80" i="1"/>
  <c r="Q226" i="1" l="1"/>
  <c r="R226" i="1"/>
  <c r="AA33" i="1"/>
  <c r="S33" i="1" s="1"/>
  <c r="AB33" i="1"/>
  <c r="T33" i="1" s="1"/>
  <c r="A81" i="1"/>
  <c r="AA34" i="1" l="1"/>
  <c r="S34" i="1" s="1"/>
  <c r="R227" i="1"/>
  <c r="Q227" i="1"/>
  <c r="AB34" i="1"/>
  <c r="T34" i="1" s="1"/>
  <c r="A82" i="1"/>
  <c r="AB35" i="1" l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Q228" i="1"/>
  <c r="R228" i="1"/>
  <c r="AA35" i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83" i="1"/>
  <c r="R229" i="1" l="1"/>
  <c r="Q229" i="1"/>
  <c r="AA77" i="1"/>
  <c r="A84" i="1"/>
  <c r="AB80" i="1"/>
  <c r="Q230" i="1" l="1"/>
  <c r="R230" i="1"/>
  <c r="AB81" i="1"/>
  <c r="A85" i="1"/>
  <c r="AA78" i="1"/>
  <c r="Q231" i="1" l="1"/>
  <c r="R231" i="1"/>
  <c r="AA79" i="1"/>
  <c r="A86" i="1"/>
  <c r="AB82" i="1"/>
  <c r="Q232" i="1" l="1"/>
  <c r="R232" i="1"/>
  <c r="AA80" i="1"/>
  <c r="AB83" i="1"/>
  <c r="A87" i="1"/>
  <c r="R233" i="1" l="1"/>
  <c r="Q233" i="1"/>
  <c r="A88" i="1"/>
  <c r="AB84" i="1"/>
  <c r="AA81" i="1"/>
  <c r="Q234" i="1" l="1"/>
  <c r="R234" i="1"/>
  <c r="AA82" i="1"/>
  <c r="AB85" i="1"/>
  <c r="A89" i="1"/>
  <c r="R235" i="1" l="1"/>
  <c r="Q235" i="1"/>
  <c r="AA83" i="1"/>
  <c r="A90" i="1"/>
  <c r="AB86" i="1"/>
  <c r="Q236" i="1" l="1"/>
  <c r="R236" i="1"/>
  <c r="A91" i="1"/>
  <c r="AB87" i="1"/>
  <c r="AA84" i="1"/>
  <c r="R237" i="1" l="1"/>
  <c r="Q237" i="1"/>
  <c r="AB88" i="1"/>
  <c r="AA85" i="1"/>
  <c r="A92" i="1"/>
  <c r="Q238" i="1" l="1"/>
  <c r="R238" i="1"/>
  <c r="AA86" i="1"/>
  <c r="A93" i="1"/>
  <c r="AB89" i="1"/>
  <c r="Q239" i="1" l="1"/>
  <c r="R239" i="1"/>
  <c r="AB90" i="1"/>
  <c r="A94" i="1"/>
  <c r="AA87" i="1"/>
  <c r="Q240" i="1" l="1"/>
  <c r="R240" i="1"/>
  <c r="AA88" i="1"/>
  <c r="A95" i="1"/>
  <c r="AB91" i="1"/>
  <c r="R241" i="1" l="1"/>
  <c r="Q241" i="1"/>
  <c r="AA89" i="1"/>
  <c r="AB92" i="1"/>
  <c r="A96" i="1"/>
  <c r="Q242" i="1" l="1"/>
  <c r="R242" i="1"/>
  <c r="A97" i="1"/>
  <c r="AB93" i="1"/>
  <c r="AA90" i="1"/>
  <c r="R243" i="1" l="1"/>
  <c r="Q243" i="1"/>
  <c r="A98" i="1"/>
  <c r="AA91" i="1"/>
  <c r="AB94" i="1"/>
  <c r="Q244" i="1" l="1"/>
  <c r="R244" i="1"/>
  <c r="AA92" i="1"/>
  <c r="AB95" i="1"/>
  <c r="A99" i="1"/>
  <c r="R245" i="1" l="1"/>
  <c r="Q245" i="1"/>
  <c r="A100" i="1"/>
  <c r="AB96" i="1"/>
  <c r="AA93" i="1"/>
  <c r="Q246" i="1" l="1"/>
  <c r="R246" i="1"/>
  <c r="AA94" i="1"/>
  <c r="AB97" i="1"/>
  <c r="A101" i="1"/>
  <c r="Q247" i="1" l="1"/>
  <c r="R247" i="1"/>
  <c r="A102" i="1"/>
  <c r="AA95" i="1"/>
  <c r="AB98" i="1"/>
  <c r="Q248" i="1" l="1"/>
  <c r="R248" i="1"/>
  <c r="AB99" i="1"/>
  <c r="A103" i="1"/>
  <c r="AA96" i="1"/>
  <c r="R249" i="1" l="1"/>
  <c r="Q249" i="1"/>
  <c r="A104" i="1"/>
  <c r="AA97" i="1"/>
  <c r="AB100" i="1"/>
  <c r="Q250" i="1" l="1"/>
  <c r="R250" i="1"/>
  <c r="AB101" i="1"/>
  <c r="AA98" i="1"/>
  <c r="A105" i="1"/>
  <c r="R251" i="1" l="1"/>
  <c r="Q251" i="1"/>
  <c r="A106" i="1"/>
  <c r="AA99" i="1"/>
  <c r="AB102" i="1"/>
  <c r="Q252" i="1" l="1"/>
  <c r="R252" i="1"/>
  <c r="AB103" i="1"/>
  <c r="AA100" i="1"/>
  <c r="A107" i="1"/>
  <c r="R253" i="1" l="1"/>
  <c r="Q253" i="1"/>
  <c r="AA101" i="1"/>
  <c r="A108" i="1"/>
  <c r="AB104" i="1"/>
  <c r="Q254" i="1" l="1"/>
  <c r="R254" i="1"/>
  <c r="AA102" i="1"/>
  <c r="AB105" i="1"/>
  <c r="A109" i="1"/>
  <c r="R255" i="1" l="1"/>
  <c r="Q255" i="1"/>
  <c r="A110" i="1"/>
  <c r="AB106" i="1"/>
  <c r="AA103" i="1"/>
  <c r="Q256" i="1" l="1"/>
  <c r="R256" i="1"/>
  <c r="AA104" i="1"/>
  <c r="A111" i="1"/>
  <c r="AB107" i="1"/>
  <c r="R257" i="1" l="1"/>
  <c r="Q257" i="1"/>
  <c r="AA105" i="1"/>
  <c r="AB108" i="1"/>
  <c r="A112" i="1"/>
  <c r="Q258" i="1" l="1"/>
  <c r="R258" i="1"/>
  <c r="AB109" i="1"/>
  <c r="AA106" i="1"/>
  <c r="A113" i="1"/>
  <c r="Q259" i="1" l="1"/>
  <c r="R259" i="1"/>
  <c r="AB110" i="1"/>
  <c r="A114" i="1"/>
  <c r="AA107" i="1"/>
  <c r="Q260" i="1" l="1"/>
  <c r="R260" i="1"/>
  <c r="A115" i="1"/>
  <c r="AB111" i="1"/>
  <c r="AA108" i="1"/>
  <c r="R261" i="1" l="1"/>
  <c r="Q261" i="1"/>
  <c r="AA109" i="1"/>
  <c r="A116" i="1"/>
  <c r="AB112" i="1"/>
  <c r="Q262" i="1" l="1"/>
  <c r="R262" i="1"/>
  <c r="A117" i="1"/>
  <c r="AA110" i="1"/>
  <c r="AB113" i="1"/>
  <c r="R263" i="1" l="1"/>
  <c r="Q263" i="1"/>
  <c r="AB114" i="1"/>
  <c r="AA111" i="1"/>
  <c r="A118" i="1"/>
  <c r="Q264" i="1" l="1"/>
  <c r="R264" i="1"/>
  <c r="A119" i="1"/>
  <c r="AA112" i="1"/>
  <c r="AB115" i="1"/>
  <c r="R265" i="1" l="1"/>
  <c r="Q265" i="1"/>
  <c r="A120" i="1"/>
  <c r="AB116" i="1"/>
  <c r="AA113" i="1"/>
  <c r="Q266" i="1" l="1"/>
  <c r="R266" i="1"/>
  <c r="A121" i="1"/>
  <c r="AB117" i="1"/>
  <c r="AA114" i="1"/>
  <c r="R267" i="1" l="1"/>
  <c r="Q267" i="1"/>
  <c r="AA115" i="1"/>
  <c r="AB118" i="1"/>
  <c r="A122" i="1"/>
  <c r="Q268" i="1" l="1"/>
  <c r="R268" i="1"/>
  <c r="AB119" i="1"/>
  <c r="AA116" i="1"/>
  <c r="A123" i="1"/>
  <c r="R269" i="1" l="1"/>
  <c r="Q269" i="1"/>
  <c r="AA117" i="1"/>
  <c r="A124" i="1"/>
  <c r="AB120" i="1"/>
  <c r="Q270" i="1" l="1"/>
  <c r="R270" i="1"/>
  <c r="AA118" i="1"/>
  <c r="A125" i="1"/>
  <c r="AB121" i="1"/>
  <c r="Q271" i="1" l="1"/>
  <c r="R271" i="1"/>
  <c r="AA119" i="1"/>
  <c r="AB122" i="1"/>
  <c r="A126" i="1"/>
  <c r="Q272" i="1" l="1"/>
  <c r="R272" i="1"/>
  <c r="AB123" i="1"/>
  <c r="AA120" i="1"/>
  <c r="A127" i="1"/>
  <c r="R273" i="1" l="1"/>
  <c r="Q273" i="1"/>
  <c r="AB124" i="1"/>
  <c r="A128" i="1"/>
  <c r="AA121" i="1"/>
  <c r="Q274" i="1" l="1"/>
  <c r="R274" i="1"/>
  <c r="A129" i="1"/>
  <c r="AA122" i="1"/>
  <c r="AB125" i="1"/>
  <c r="R275" i="1" l="1"/>
  <c r="Q275" i="1"/>
  <c r="AA123" i="1"/>
  <c r="AB126" i="1"/>
  <c r="A130" i="1"/>
  <c r="Q276" i="1" l="1"/>
  <c r="R276" i="1"/>
  <c r="A131" i="1"/>
  <c r="AB127" i="1"/>
  <c r="AA124" i="1"/>
  <c r="R277" i="1" l="1"/>
  <c r="Q277" i="1"/>
  <c r="AB128" i="1"/>
  <c r="AA125" i="1"/>
  <c r="A132" i="1"/>
  <c r="Q278" i="1" l="1"/>
  <c r="R278" i="1"/>
  <c r="AA126" i="1"/>
  <c r="AB129" i="1"/>
  <c r="A133" i="1"/>
  <c r="Q279" i="1" l="1"/>
  <c r="R279" i="1"/>
  <c r="AB130" i="1"/>
  <c r="A134" i="1"/>
  <c r="AA127" i="1"/>
  <c r="Q280" i="1" l="1"/>
  <c r="R280" i="1"/>
  <c r="AA128" i="1"/>
  <c r="A135" i="1"/>
  <c r="AB131" i="1"/>
  <c r="R281" i="1" l="1"/>
  <c r="Q281" i="1"/>
  <c r="A136" i="1"/>
  <c r="AA129" i="1"/>
  <c r="AB132" i="1"/>
  <c r="Q282" i="1" l="1"/>
  <c r="R282" i="1"/>
  <c r="AB133" i="1"/>
  <c r="A137" i="1"/>
  <c r="AA130" i="1"/>
  <c r="R283" i="1" l="1"/>
  <c r="Q283" i="1"/>
  <c r="A138" i="1"/>
  <c r="AB134" i="1"/>
  <c r="AA131" i="1"/>
  <c r="Q284" i="1" l="1"/>
  <c r="R284" i="1"/>
  <c r="AA132" i="1"/>
  <c r="AB135" i="1"/>
  <c r="A139" i="1"/>
  <c r="R285" i="1" l="1"/>
  <c r="Q285" i="1"/>
  <c r="AA133" i="1"/>
  <c r="A140" i="1"/>
  <c r="AB136" i="1"/>
  <c r="Q286" i="1" l="1"/>
  <c r="R286" i="1"/>
  <c r="A141" i="1"/>
  <c r="AA134" i="1"/>
  <c r="AB137" i="1"/>
  <c r="R287" i="1" l="1"/>
  <c r="Q287" i="1"/>
  <c r="A142" i="1"/>
  <c r="AB138" i="1"/>
  <c r="AA135" i="1"/>
  <c r="Q288" i="1" l="1"/>
  <c r="R288" i="1"/>
  <c r="AB139" i="1"/>
  <c r="A143" i="1"/>
  <c r="AA136" i="1"/>
  <c r="R289" i="1" l="1"/>
  <c r="Q289" i="1"/>
  <c r="A144" i="1"/>
  <c r="AA137" i="1"/>
  <c r="AB140" i="1"/>
  <c r="Q290" i="1" l="1"/>
  <c r="R290" i="1"/>
  <c r="AA138" i="1"/>
  <c r="A145" i="1"/>
  <c r="AB141" i="1"/>
  <c r="R291" i="1" l="1"/>
  <c r="Q291" i="1"/>
  <c r="AB142" i="1"/>
  <c r="A146" i="1"/>
  <c r="AA139" i="1"/>
  <c r="Q292" i="1" l="1"/>
  <c r="R292" i="1"/>
  <c r="A147" i="1"/>
  <c r="AB143" i="1"/>
  <c r="AA140" i="1"/>
  <c r="R293" i="1" l="1"/>
  <c r="Q293" i="1"/>
  <c r="AA141" i="1"/>
  <c r="A148" i="1"/>
  <c r="AB144" i="1"/>
  <c r="Q294" i="1" l="1"/>
  <c r="R294" i="1"/>
  <c r="A149" i="1"/>
  <c r="AA142" i="1"/>
  <c r="AB145" i="1"/>
  <c r="Q295" i="1" l="1"/>
  <c r="R295" i="1"/>
  <c r="AB146" i="1"/>
  <c r="A150" i="1"/>
  <c r="AA143" i="1"/>
  <c r="Q296" i="1" l="1"/>
  <c r="R296" i="1"/>
  <c r="AA144" i="1"/>
  <c r="A151" i="1"/>
  <c r="AB147" i="1"/>
  <c r="R297" i="1" l="1"/>
  <c r="Q297" i="1"/>
  <c r="AB148" i="1"/>
  <c r="A152" i="1"/>
  <c r="AA145" i="1"/>
  <c r="Q298" i="1" l="1"/>
  <c r="R298" i="1"/>
  <c r="AA146" i="1"/>
  <c r="A153" i="1"/>
  <c r="AB149" i="1"/>
  <c r="R299" i="1" l="1"/>
  <c r="Q299" i="1"/>
  <c r="BV4" i="1"/>
  <c r="AB150" i="1"/>
  <c r="AA147" i="1"/>
  <c r="BV2" i="1" l="1"/>
  <c r="BV14" i="1" s="1"/>
  <c r="BW1" i="1"/>
  <c r="BV3" i="1"/>
  <c r="BV15" i="1" s="1"/>
  <c r="BU2" i="1"/>
  <c r="BU13" i="1" s="1"/>
  <c r="BV1" i="1"/>
  <c r="BV13" i="1" s="1"/>
  <c r="AA148" i="1"/>
  <c r="AB151" i="1"/>
  <c r="AA149" i="1" l="1"/>
  <c r="AB152" i="1"/>
  <c r="AA150" i="1" l="1"/>
  <c r="AB153" i="1"/>
  <c r="AA151" i="1" l="1"/>
  <c r="AA152" i="1" l="1"/>
  <c r="AA153" i="1" l="1"/>
  <c r="C154" i="1" l="1"/>
  <c r="CN154" i="1" s="1"/>
  <c r="F154" i="1"/>
  <c r="E154" i="1"/>
  <c r="BQ154" i="1" s="1"/>
  <c r="U154" i="1"/>
  <c r="BS154" i="1" s="1"/>
  <c r="D154" i="1"/>
  <c r="BN154" i="1" l="1"/>
  <c r="BP154" i="1"/>
  <c r="BO154" i="1" s="1"/>
  <c r="BR154" i="1"/>
  <c r="BL154" i="1"/>
  <c r="BM154" i="1"/>
  <c r="BB154" i="1"/>
  <c r="BA154" i="1" s="1"/>
  <c r="BI154" i="1" l="1"/>
  <c r="BJ154" i="1"/>
  <c r="AP8" i="1"/>
  <c r="BK154" i="1"/>
  <c r="F296" i="1"/>
  <c r="F228" i="1"/>
  <c r="F271" i="1"/>
  <c r="F200" i="1"/>
  <c r="F280" i="1"/>
  <c r="F216" i="1"/>
  <c r="F237" i="1"/>
  <c r="C255" i="1"/>
  <c r="F236" i="1"/>
  <c r="F165" i="1"/>
  <c r="F201" i="1"/>
  <c r="F257" i="1"/>
  <c r="F249" i="1"/>
  <c r="F233" i="1"/>
  <c r="C213" i="1"/>
  <c r="C261" i="1"/>
  <c r="F211" i="1"/>
  <c r="C237" i="1"/>
  <c r="E208" i="1"/>
  <c r="BQ208" i="1" s="1"/>
  <c r="F208" i="1"/>
  <c r="F160" i="1"/>
  <c r="F266" i="1"/>
  <c r="C292" i="1"/>
  <c r="E249" i="1"/>
  <c r="BQ249" i="1" s="1"/>
  <c r="E257" i="1"/>
  <c r="BQ257" i="1" s="1"/>
  <c r="C219" i="1"/>
  <c r="F193" i="1"/>
  <c r="F263" i="1"/>
  <c r="E263" i="1"/>
  <c r="BQ263" i="1" s="1"/>
  <c r="E216" i="1"/>
  <c r="BQ216" i="1" s="1"/>
  <c r="C186" i="1"/>
  <c r="F254" i="1"/>
  <c r="F169" i="1"/>
  <c r="E201" i="1"/>
  <c r="BQ201" i="1" s="1"/>
  <c r="F155" i="1"/>
  <c r="F284" i="1"/>
  <c r="F207" i="1"/>
  <c r="F272" i="1"/>
  <c r="F261" i="1"/>
  <c r="F267" i="1"/>
  <c r="E261" i="1"/>
  <c r="BQ261" i="1" s="1"/>
  <c r="C193" i="1"/>
  <c r="F172" i="1"/>
  <c r="F181" i="1"/>
  <c r="F245" i="1"/>
  <c r="C190" i="1"/>
  <c r="F262" i="1"/>
  <c r="F297" i="1"/>
  <c r="C298" i="1"/>
  <c r="F244" i="1"/>
  <c r="C270" i="1"/>
  <c r="C276" i="1"/>
  <c r="F187" i="1"/>
  <c r="F256" i="1"/>
  <c r="F223" i="1"/>
  <c r="F218" i="1"/>
  <c r="F190" i="1"/>
  <c r="F242" i="1"/>
  <c r="F196" i="1"/>
  <c r="F246" i="1"/>
  <c r="F215" i="1"/>
  <c r="C195" i="1"/>
  <c r="C240" i="1"/>
  <c r="C187" i="1"/>
  <c r="E186" i="1"/>
  <c r="BQ186" i="1" s="1"/>
  <c r="F186" i="1"/>
  <c r="F205" i="1"/>
  <c r="F177" i="1"/>
  <c r="E256" i="1"/>
  <c r="BQ256" i="1" s="1"/>
  <c r="F219" i="1"/>
  <c r="F238" i="1"/>
  <c r="E165" i="1"/>
  <c r="BQ165" i="1" s="1"/>
  <c r="C282" i="1"/>
  <c r="F243" i="1"/>
  <c r="E245" i="1"/>
  <c r="BQ245" i="1" s="1"/>
  <c r="F234" i="1"/>
  <c r="C183" i="1"/>
  <c r="E262" i="1"/>
  <c r="BQ262" i="1" s="1"/>
  <c r="E297" i="1"/>
  <c r="BQ297" i="1" s="1"/>
  <c r="F230" i="1"/>
  <c r="E230" i="1"/>
  <c r="BQ230" i="1" s="1"/>
  <c r="C227" i="1"/>
  <c r="F250" i="1"/>
  <c r="C293" i="1"/>
  <c r="U257" i="1"/>
  <c r="F248" i="1"/>
  <c r="F174" i="1"/>
  <c r="F170" i="1"/>
  <c r="F167" i="1"/>
  <c r="C239" i="1"/>
  <c r="C241" i="1"/>
  <c r="F198" i="1"/>
  <c r="E272" i="1"/>
  <c r="BQ272" i="1" s="1"/>
  <c r="F294" i="1"/>
  <c r="F287" i="1"/>
  <c r="C262" i="1"/>
  <c r="F157" i="1"/>
  <c r="E218" i="1"/>
  <c r="BQ218" i="1" s="1"/>
  <c r="F283" i="1"/>
  <c r="E237" i="1"/>
  <c r="BQ237" i="1" s="1"/>
  <c r="C225" i="1"/>
  <c r="F227" i="1"/>
  <c r="E219" i="1"/>
  <c r="BQ219" i="1" s="1"/>
  <c r="E238" i="1"/>
  <c r="BQ238" i="1" s="1"/>
  <c r="C205" i="1"/>
  <c r="F273" i="1"/>
  <c r="C188" i="1"/>
  <c r="C274" i="1"/>
  <c r="C286" i="1"/>
  <c r="F164" i="1"/>
  <c r="C246" i="1"/>
  <c r="C295" i="1"/>
  <c r="C280" i="1"/>
  <c r="E266" i="1"/>
  <c r="BQ266" i="1" s="1"/>
  <c r="F275" i="1"/>
  <c r="F213" i="1"/>
  <c r="E193" i="1"/>
  <c r="BQ193" i="1" s="1"/>
  <c r="F203" i="1"/>
  <c r="C181" i="1"/>
  <c r="E250" i="1"/>
  <c r="BQ250" i="1" s="1"/>
  <c r="F206" i="1"/>
  <c r="F253" i="1"/>
  <c r="F286" i="1"/>
  <c r="F194" i="1"/>
  <c r="E190" i="1"/>
  <c r="BQ190" i="1" s="1"/>
  <c r="C167" i="1"/>
  <c r="C296" i="1"/>
  <c r="F166" i="1"/>
  <c r="C242" i="1"/>
  <c r="F247" i="1"/>
  <c r="F292" i="1"/>
  <c r="E292" i="1"/>
  <c r="BQ292" i="1" s="1"/>
  <c r="F188" i="1"/>
  <c r="E164" i="1"/>
  <c r="BQ164" i="1" s="1"/>
  <c r="C257" i="1"/>
  <c r="C253" i="1"/>
  <c r="C245" i="1"/>
  <c r="F288" i="1"/>
  <c r="F240" i="1"/>
  <c r="E240" i="1"/>
  <c r="BQ240" i="1" s="1"/>
  <c r="C168" i="1"/>
  <c r="F235" i="1"/>
  <c r="F268" i="1"/>
  <c r="D257" i="1"/>
  <c r="C275" i="1"/>
  <c r="F278" i="1"/>
  <c r="E278" i="1"/>
  <c r="BQ278" i="1" s="1"/>
  <c r="E233" i="1"/>
  <c r="BQ233" i="1" s="1"/>
  <c r="F251" i="1"/>
  <c r="E251" i="1"/>
  <c r="BQ251" i="1" s="1"/>
  <c r="U287" i="1"/>
  <c r="C191" i="1"/>
  <c r="C212" i="1"/>
  <c r="F179" i="1"/>
  <c r="F191" i="1"/>
  <c r="F189" i="1"/>
  <c r="E189" i="1"/>
  <c r="BQ189" i="1" s="1"/>
  <c r="U238" i="1"/>
  <c r="C174" i="1"/>
  <c r="E284" i="1"/>
  <c r="BQ284" i="1" s="1"/>
  <c r="E298" i="1"/>
  <c r="BQ298" i="1" s="1"/>
  <c r="F298" i="1"/>
  <c r="C228" i="1"/>
  <c r="C235" i="1"/>
  <c r="U275" i="1"/>
  <c r="F252" i="1"/>
  <c r="F274" i="1"/>
  <c r="F175" i="1"/>
  <c r="C185" i="1"/>
  <c r="F204" i="1"/>
  <c r="F299" i="1"/>
  <c r="E160" i="1"/>
  <c r="BQ160" i="1" s="1"/>
  <c r="E203" i="1"/>
  <c r="BQ203" i="1" s="1"/>
  <c r="F264" i="1"/>
  <c r="C259" i="1"/>
  <c r="C285" i="1"/>
  <c r="C299" i="1"/>
  <c r="F222" i="1"/>
  <c r="C179" i="1"/>
  <c r="C251" i="1"/>
  <c r="F185" i="1"/>
  <c r="F225" i="1"/>
  <c r="F291" i="1"/>
  <c r="E291" i="1"/>
  <c r="BQ291" i="1" s="1"/>
  <c r="E179" i="1"/>
  <c r="BQ179" i="1" s="1"/>
  <c r="U188" i="1"/>
  <c r="C289" i="1"/>
  <c r="E283" i="1"/>
  <c r="BQ283" i="1" s="1"/>
  <c r="E188" i="1"/>
  <c r="BQ188" i="1" s="1"/>
  <c r="F180" i="1"/>
  <c r="C263" i="1"/>
  <c r="C161" i="1"/>
  <c r="C269" i="1"/>
  <c r="U177" i="1"/>
  <c r="E228" i="1"/>
  <c r="BQ228" i="1" s="1"/>
  <c r="F255" i="1"/>
  <c r="E243" i="1"/>
  <c r="BQ243" i="1" s="1"/>
  <c r="C221" i="1"/>
  <c r="U298" i="1"/>
  <c r="E174" i="1"/>
  <c r="BQ174" i="1" s="1"/>
  <c r="F212" i="1"/>
  <c r="C287" i="1"/>
  <c r="C157" i="1"/>
  <c r="AP11" i="1" s="1"/>
  <c r="E185" i="1"/>
  <c r="BQ185" i="1" s="1"/>
  <c r="F220" i="1"/>
  <c r="E176" i="1"/>
  <c r="BQ176" i="1" s="1"/>
  <c r="F176" i="1"/>
  <c r="E169" i="1"/>
  <c r="BQ169" i="1" s="1"/>
  <c r="C206" i="1"/>
  <c r="U236" i="1"/>
  <c r="U272" i="1"/>
  <c r="E161" i="1"/>
  <c r="BQ161" i="1" s="1"/>
  <c r="F161" i="1"/>
  <c r="C170" i="1"/>
  <c r="E175" i="1"/>
  <c r="BQ175" i="1" s="1"/>
  <c r="F199" i="1"/>
  <c r="F281" i="1"/>
  <c r="C272" i="1"/>
  <c r="C273" i="1"/>
  <c r="U215" i="1"/>
  <c r="F158" i="1"/>
  <c r="E282" i="1"/>
  <c r="BQ282" i="1" s="1"/>
  <c r="F282" i="1"/>
  <c r="E248" i="1"/>
  <c r="BQ248" i="1" s="1"/>
  <c r="E253" i="1"/>
  <c r="BQ253" i="1" s="1"/>
  <c r="F260" i="1"/>
  <c r="F239" i="1"/>
  <c r="U180" i="1"/>
  <c r="E204" i="1"/>
  <c r="BQ204" i="1" s="1"/>
  <c r="E166" i="1"/>
  <c r="BQ166" i="1" s="1"/>
  <c r="F270" i="1"/>
  <c r="F159" i="1"/>
  <c r="E180" i="1"/>
  <c r="BQ180" i="1" s="1"/>
  <c r="E207" i="1"/>
  <c r="BQ207" i="1" s="1"/>
  <c r="E227" i="1"/>
  <c r="BQ227" i="1" s="1"/>
  <c r="C247" i="1"/>
  <c r="F184" i="1"/>
  <c r="C208" i="1"/>
  <c r="E294" i="1"/>
  <c r="BQ294" i="1" s="1"/>
  <c r="C244" i="1"/>
  <c r="F276" i="1"/>
  <c r="E276" i="1"/>
  <c r="BQ276" i="1" s="1"/>
  <c r="F197" i="1"/>
  <c r="D245" i="1"/>
  <c r="U245" i="1"/>
  <c r="F217" i="1"/>
  <c r="C158" i="1"/>
  <c r="C202" i="1"/>
  <c r="U246" i="1"/>
  <c r="C216" i="1"/>
  <c r="E220" i="1"/>
  <c r="BQ220" i="1" s="1"/>
  <c r="F192" i="1"/>
  <c r="C249" i="1"/>
  <c r="F293" i="1"/>
  <c r="F224" i="1"/>
  <c r="C283" i="1"/>
  <c r="E157" i="1"/>
  <c r="BQ157" i="1" s="1"/>
  <c r="E158" i="1"/>
  <c r="C258" i="1"/>
  <c r="F232" i="1"/>
  <c r="C211" i="1"/>
  <c r="E170" i="1"/>
  <c r="BQ170" i="1" s="1"/>
  <c r="U247" i="1"/>
  <c r="BS247" i="1" s="1"/>
  <c r="U176" i="1"/>
  <c r="F265" i="1"/>
  <c r="U199" i="1"/>
  <c r="U220" i="1"/>
  <c r="F279" i="1"/>
  <c r="C218" i="1"/>
  <c r="C256" i="1"/>
  <c r="U194" i="1"/>
  <c r="D188" i="1"/>
  <c r="E288" i="1"/>
  <c r="BQ288" i="1" s="1"/>
  <c r="E224" i="1"/>
  <c r="BQ224" i="1" s="1"/>
  <c r="C217" i="1"/>
  <c r="C264" i="1"/>
  <c r="F221" i="1"/>
  <c r="F202" i="1"/>
  <c r="C156" i="1"/>
  <c r="E155" i="1"/>
  <c r="BQ155" i="1" s="1"/>
  <c r="C288" i="1"/>
  <c r="E232" i="1"/>
  <c r="BQ232" i="1" s="1"/>
  <c r="E247" i="1"/>
  <c r="BQ247" i="1" s="1"/>
  <c r="C184" i="1"/>
  <c r="U248" i="1"/>
  <c r="E194" i="1"/>
  <c r="BQ194" i="1" s="1"/>
  <c r="E296" i="1"/>
  <c r="BQ296" i="1" s="1"/>
  <c r="E205" i="1"/>
  <c r="BQ205" i="1" s="1"/>
  <c r="E211" i="1"/>
  <c r="BQ211" i="1" s="1"/>
  <c r="U266" i="1"/>
  <c r="U286" i="1"/>
  <c r="C194" i="1"/>
  <c r="U235" i="1"/>
  <c r="C214" i="1"/>
  <c r="U293" i="1"/>
  <c r="C297" i="1"/>
  <c r="C177" i="1"/>
  <c r="E221" i="1"/>
  <c r="BQ221" i="1" s="1"/>
  <c r="U202" i="1"/>
  <c r="E197" i="1"/>
  <c r="BQ197" i="1" s="1"/>
  <c r="U237" i="1"/>
  <c r="BS237" i="1" s="1"/>
  <c r="C260" i="1"/>
  <c r="F209" i="1"/>
  <c r="C210" i="1"/>
  <c r="C169" i="1"/>
  <c r="F178" i="1"/>
  <c r="F214" i="1"/>
  <c r="U214" i="1"/>
  <c r="F231" i="1"/>
  <c r="E231" i="1"/>
  <c r="BQ231" i="1" s="1"/>
  <c r="E206" i="1"/>
  <c r="BQ206" i="1" s="1"/>
  <c r="E184" i="1"/>
  <c r="BQ184" i="1" s="1"/>
  <c r="D161" i="1"/>
  <c r="U161" i="1"/>
  <c r="U230" i="1"/>
  <c r="C268" i="1"/>
  <c r="F269" i="1"/>
  <c r="C248" i="1"/>
  <c r="C182" i="1"/>
  <c r="U282" i="1"/>
  <c r="F277" i="1"/>
  <c r="E192" i="1"/>
  <c r="BQ192" i="1" s="1"/>
  <c r="U172" i="1"/>
  <c r="F156" i="1"/>
  <c r="E156" i="1"/>
  <c r="BQ156" i="1" s="1"/>
  <c r="C203" i="1"/>
  <c r="F182" i="1"/>
  <c r="E167" i="1"/>
  <c r="BQ167" i="1" s="1"/>
  <c r="E268" i="1"/>
  <c r="BQ268" i="1" s="1"/>
  <c r="C207" i="1"/>
  <c r="D208" i="1"/>
  <c r="U208" i="1"/>
  <c r="F258" i="1"/>
  <c r="F289" i="1"/>
  <c r="F183" i="1"/>
  <c r="U244" i="1"/>
  <c r="C233" i="1"/>
  <c r="E209" i="1"/>
  <c r="BQ209" i="1" s="1"/>
  <c r="C279" i="1"/>
  <c r="F162" i="1"/>
  <c r="C201" i="1"/>
  <c r="F171" i="1"/>
  <c r="C155" i="1"/>
  <c r="F173" i="1"/>
  <c r="F229" i="1"/>
  <c r="F241" i="1"/>
  <c r="F168" i="1"/>
  <c r="E234" i="1"/>
  <c r="BQ234" i="1" s="1"/>
  <c r="U256" i="1"/>
  <c r="F226" i="1"/>
  <c r="C200" i="1"/>
  <c r="E258" i="1"/>
  <c r="BQ258" i="1" s="1"/>
  <c r="U294" i="1"/>
  <c r="D298" i="1"/>
  <c r="U203" i="1"/>
  <c r="BS203" i="1" s="1"/>
  <c r="E196" i="1"/>
  <c r="BQ196" i="1" s="1"/>
  <c r="F259" i="1"/>
  <c r="U197" i="1"/>
  <c r="C238" i="1"/>
  <c r="D238" i="1"/>
  <c r="E275" i="1"/>
  <c r="BQ275" i="1" s="1"/>
  <c r="F290" i="1"/>
  <c r="E290" i="1"/>
  <c r="BQ290" i="1" s="1"/>
  <c r="C284" i="1"/>
  <c r="E254" i="1"/>
  <c r="BQ254" i="1" s="1"/>
  <c r="C271" i="1"/>
  <c r="E265" i="1"/>
  <c r="BQ265" i="1" s="1"/>
  <c r="U222" i="1"/>
  <c r="C162" i="1"/>
  <c r="D287" i="1"/>
  <c r="E287" i="1"/>
  <c r="BQ287" i="1" s="1"/>
  <c r="U240" i="1"/>
  <c r="U185" i="1"/>
  <c r="E162" i="1"/>
  <c r="BQ162" i="1" s="1"/>
  <c r="U228" i="1"/>
  <c r="C209" i="1"/>
  <c r="E199" i="1"/>
  <c r="BQ199" i="1" s="1"/>
  <c r="C223" i="1"/>
  <c r="E299" i="1"/>
  <c r="BQ299" i="1" s="1"/>
  <c r="U164" i="1"/>
  <c r="E215" i="1"/>
  <c r="BQ215" i="1" s="1"/>
  <c r="U229" i="1"/>
  <c r="F285" i="1"/>
  <c r="E285" i="1"/>
  <c r="BQ285" i="1" s="1"/>
  <c r="U234" i="1"/>
  <c r="U284" i="1"/>
  <c r="U254" i="1"/>
  <c r="E163" i="1"/>
  <c r="BQ163" i="1" s="1"/>
  <c r="F163" i="1"/>
  <c r="U292" i="1"/>
  <c r="U171" i="1"/>
  <c r="C172" i="1"/>
  <c r="U259" i="1"/>
  <c r="E213" i="1"/>
  <c r="BQ213" i="1" s="1"/>
  <c r="E178" i="1"/>
  <c r="BQ178" i="1" s="1"/>
  <c r="C226" i="1"/>
  <c r="C204" i="1"/>
  <c r="D158" i="1"/>
  <c r="U158" i="1"/>
  <c r="U270" i="1"/>
  <c r="U173" i="1"/>
  <c r="U183" i="1"/>
  <c r="E280" i="1"/>
  <c r="BQ280" i="1" s="1"/>
  <c r="E191" i="1"/>
  <c r="BQ191" i="1" s="1"/>
  <c r="C198" i="1"/>
  <c r="E217" i="1"/>
  <c r="BQ217" i="1" s="1"/>
  <c r="C243" i="1"/>
  <c r="E181" i="1"/>
  <c r="BQ181" i="1" s="1"/>
  <c r="F195" i="1"/>
  <c r="U195" i="1"/>
  <c r="BS195" i="1" s="1"/>
  <c r="D184" i="1"/>
  <c r="U184" i="1"/>
  <c r="BS184" i="1" s="1"/>
  <c r="D227" i="1"/>
  <c r="U227" i="1"/>
  <c r="C231" i="1"/>
  <c r="D230" i="1"/>
  <c r="C230" i="1"/>
  <c r="U278" i="1"/>
  <c r="U165" i="1"/>
  <c r="E200" i="1"/>
  <c r="BQ200" i="1" s="1"/>
  <c r="C215" i="1"/>
  <c r="C166" i="1"/>
  <c r="AP20" i="1" s="1"/>
  <c r="D248" i="1"/>
  <c r="C252" i="1"/>
  <c r="D244" i="1"/>
  <c r="E244" i="1"/>
  <c r="BQ244" i="1" s="1"/>
  <c r="E252" i="1"/>
  <c r="BQ252" i="1" s="1"/>
  <c r="U279" i="1"/>
  <c r="U253" i="1"/>
  <c r="D201" i="1"/>
  <c r="U201" i="1"/>
  <c r="E255" i="1"/>
  <c r="BQ255" i="1" s="1"/>
  <c r="E289" i="1"/>
  <c r="BQ289" i="1" s="1"/>
  <c r="U291" i="1"/>
  <c r="D202" i="1"/>
  <c r="E202" i="1"/>
  <c r="BQ202" i="1" s="1"/>
  <c r="E187" i="1"/>
  <c r="BQ187" i="1" s="1"/>
  <c r="D276" i="1"/>
  <c r="U276" i="1"/>
  <c r="BS276" i="1" s="1"/>
  <c r="U198" i="1"/>
  <c r="BS198" i="1" s="1"/>
  <c r="D206" i="1"/>
  <c r="U206" i="1"/>
  <c r="C290" i="1"/>
  <c r="U242" i="1"/>
  <c r="D197" i="1"/>
  <c r="C197" i="1"/>
  <c r="C281" i="1"/>
  <c r="D183" i="1"/>
  <c r="E183" i="1"/>
  <c r="BQ183" i="1" s="1"/>
  <c r="F210" i="1"/>
  <c r="D214" i="1"/>
  <c r="E214" i="1"/>
  <c r="BQ214" i="1" s="1"/>
  <c r="U162" i="1"/>
  <c r="BS162" i="1" s="1"/>
  <c r="D167" i="1"/>
  <c r="U167" i="1"/>
  <c r="D249" i="1"/>
  <c r="U249" i="1"/>
  <c r="BS249" i="1" s="1"/>
  <c r="U168" i="1"/>
  <c r="C160" i="1"/>
  <c r="AP14" i="1" s="1"/>
  <c r="C254" i="1"/>
  <c r="U233" i="1"/>
  <c r="D259" i="1"/>
  <c r="E259" i="1"/>
  <c r="BQ259" i="1" s="1"/>
  <c r="D177" i="1"/>
  <c r="E177" i="1"/>
  <c r="BQ177" i="1" s="1"/>
  <c r="D282" i="1"/>
  <c r="C265" i="1"/>
  <c r="U260" i="1"/>
  <c r="BS260" i="1" s="1"/>
  <c r="E159" i="1"/>
  <c r="U223" i="1"/>
  <c r="D296" i="1"/>
  <c r="U296" i="1"/>
  <c r="D220" i="1"/>
  <c r="C220" i="1"/>
  <c r="D166" i="1"/>
  <c r="U166" i="1"/>
  <c r="E267" i="1"/>
  <c r="BQ267" i="1" s="1"/>
  <c r="D246" i="1"/>
  <c r="E246" i="1"/>
  <c r="BQ246" i="1" s="1"/>
  <c r="U232" i="1"/>
  <c r="U216" i="1"/>
  <c r="U241" i="1"/>
  <c r="D278" i="1"/>
  <c r="C278" i="1"/>
  <c r="E279" i="1"/>
  <c r="BQ279" i="1" s="1"/>
  <c r="D168" i="1"/>
  <c r="E168" i="1"/>
  <c r="BQ168" i="1" s="1"/>
  <c r="C277" i="1"/>
  <c r="D266" i="1"/>
  <c r="C266" i="1"/>
  <c r="U281" i="1"/>
  <c r="BS281" i="1" s="1"/>
  <c r="D297" i="1"/>
  <c r="U297" i="1"/>
  <c r="U207" i="1"/>
  <c r="U217" i="1"/>
  <c r="BS217" i="1" s="1"/>
  <c r="C236" i="1"/>
  <c r="D190" i="1"/>
  <c r="U190" i="1"/>
  <c r="D203" i="1"/>
  <c r="D170" i="1"/>
  <c r="U170" i="1"/>
  <c r="U174" i="1"/>
  <c r="BS174" i="1" s="1"/>
  <c r="C175" i="1"/>
  <c r="D174" i="1"/>
  <c r="D254" i="1"/>
  <c r="U182" i="1"/>
  <c r="D284" i="1"/>
  <c r="U209" i="1"/>
  <c r="BS209" i="1" s="1"/>
  <c r="D181" i="1"/>
  <c r="U181" i="1"/>
  <c r="C192" i="1"/>
  <c r="D195" i="1"/>
  <c r="E195" i="1"/>
  <c r="BQ195" i="1" s="1"/>
  <c r="D247" i="1"/>
  <c r="U196" i="1"/>
  <c r="BS196" i="1" s="1"/>
  <c r="E274" i="1"/>
  <c r="BQ274" i="1" s="1"/>
  <c r="D221" i="1"/>
  <c r="U221" i="1"/>
  <c r="D292" i="1"/>
  <c r="E239" i="1"/>
  <c r="BQ239" i="1" s="1"/>
  <c r="D280" i="1"/>
  <c r="U280" i="1"/>
  <c r="F295" i="1"/>
  <c r="D283" i="1"/>
  <c r="U283" i="1"/>
  <c r="BS283" i="1" s="1"/>
  <c r="D175" i="1"/>
  <c r="U175" i="1"/>
  <c r="BS175" i="1" s="1"/>
  <c r="D217" i="1"/>
  <c r="E273" i="1"/>
  <c r="BQ273" i="1" s="1"/>
  <c r="D165" i="1"/>
  <c r="C165" i="1"/>
  <c r="D239" i="1"/>
  <c r="U239" i="1"/>
  <c r="BS239" i="1" s="1"/>
  <c r="D299" i="1"/>
  <c r="U299" i="1"/>
  <c r="BS299" i="1" s="1"/>
  <c r="D186" i="1"/>
  <c r="U186" i="1"/>
  <c r="BS186" i="1" s="1"/>
  <c r="D291" i="1"/>
  <c r="C291" i="1"/>
  <c r="D213" i="1"/>
  <c r="U213" i="1"/>
  <c r="E264" i="1"/>
  <c r="BQ264" i="1" s="1"/>
  <c r="D279" i="1"/>
  <c r="D172" i="1"/>
  <c r="E172" i="1"/>
  <c r="BQ172" i="1" s="1"/>
  <c r="D243" i="1"/>
  <c r="U243" i="1"/>
  <c r="U210" i="1"/>
  <c r="BS210" i="1" s="1"/>
  <c r="D294" i="1"/>
  <c r="C294" i="1"/>
  <c r="D262" i="1"/>
  <c r="U262" i="1"/>
  <c r="E210" i="1"/>
  <c r="BQ210" i="1" s="1"/>
  <c r="U219" i="1"/>
  <c r="E295" i="1"/>
  <c r="BQ295" i="1" s="1"/>
  <c r="D290" i="1"/>
  <c r="U290" i="1"/>
  <c r="D241" i="1"/>
  <c r="E241" i="1"/>
  <c r="BQ241" i="1" s="1"/>
  <c r="D198" i="1"/>
  <c r="E198" i="1"/>
  <c r="BQ198" i="1" s="1"/>
  <c r="D270" i="1"/>
  <c r="E270" i="1"/>
  <c r="BQ270" i="1" s="1"/>
  <c r="D252" i="1"/>
  <c r="U252" i="1"/>
  <c r="E236" i="1"/>
  <c r="BQ236" i="1" s="1"/>
  <c r="D268" i="1"/>
  <c r="U268" i="1"/>
  <c r="U271" i="1"/>
  <c r="BS271" i="1" s="1"/>
  <c r="D273" i="1"/>
  <c r="U273" i="1"/>
  <c r="BS273" i="1" s="1"/>
  <c r="E242" i="1"/>
  <c r="BQ242" i="1" s="1"/>
  <c r="D157" i="1"/>
  <c r="U157" i="1"/>
  <c r="U155" i="1"/>
  <c r="BS155" i="1" s="1"/>
  <c r="D196" i="1"/>
  <c r="C196" i="1"/>
  <c r="U224" i="1"/>
  <c r="BS224" i="1" s="1"/>
  <c r="D187" i="1"/>
  <c r="U187" i="1"/>
  <c r="BS187" i="1" s="1"/>
  <c r="D219" i="1"/>
  <c r="D234" i="1"/>
  <c r="C234" i="1"/>
  <c r="U225" i="1"/>
  <c r="E229" i="1"/>
  <c r="BQ229" i="1" s="1"/>
  <c r="D240" i="1"/>
  <c r="U189" i="1"/>
  <c r="BS189" i="1" s="1"/>
  <c r="D211" i="1"/>
  <c r="U211" i="1"/>
  <c r="D179" i="1"/>
  <c r="U179" i="1"/>
  <c r="D253" i="1"/>
  <c r="C173" i="1"/>
  <c r="U267" i="1"/>
  <c r="BS267" i="1" s="1"/>
  <c r="D274" i="1"/>
  <c r="U274" i="1"/>
  <c r="E286" i="1"/>
  <c r="BQ286" i="1" s="1"/>
  <c r="D215" i="1"/>
  <c r="D191" i="1"/>
  <c r="U191" i="1"/>
  <c r="BS191" i="1" s="1"/>
  <c r="D210" i="1"/>
  <c r="D237" i="1"/>
  <c r="D185" i="1"/>
  <c r="D281" i="1"/>
  <c r="E281" i="1"/>
  <c r="BQ281" i="1" s="1"/>
  <c r="D251" i="1"/>
  <c r="U251" i="1"/>
  <c r="D207" i="1"/>
  <c r="U218" i="1"/>
  <c r="U163" i="1"/>
  <c r="BS163" i="1" s="1"/>
  <c r="D199" i="1"/>
  <c r="C199" i="1"/>
  <c r="D176" i="1"/>
  <c r="C176" i="1"/>
  <c r="D200" i="1"/>
  <c r="U200" i="1"/>
  <c r="BS200" i="1" s="1"/>
  <c r="D164" i="1"/>
  <c r="C164" i="1"/>
  <c r="D204" i="1"/>
  <c r="U204" i="1"/>
  <c r="D260" i="1"/>
  <c r="E260" i="1"/>
  <c r="BQ260" i="1" s="1"/>
  <c r="D275" i="1"/>
  <c r="D194" i="1"/>
  <c r="D193" i="1"/>
  <c r="U193" i="1"/>
  <c r="U277" i="1"/>
  <c r="BS277" i="1" s="1"/>
  <c r="U159" i="1"/>
  <c r="BS159" i="1" s="1"/>
  <c r="BP159" i="1" s="1"/>
  <c r="U226" i="1"/>
  <c r="D162" i="1"/>
  <c r="E212" i="1"/>
  <c r="BQ212" i="1" s="1"/>
  <c r="D231" i="1"/>
  <c r="U231" i="1"/>
  <c r="D212" i="1"/>
  <c r="U212" i="1"/>
  <c r="BS212" i="1" s="1"/>
  <c r="C222" i="1"/>
  <c r="E269" i="1"/>
  <c r="BQ269" i="1" s="1"/>
  <c r="D285" i="1"/>
  <c r="U285" i="1"/>
  <c r="BS285" i="1" s="1"/>
  <c r="D242" i="1"/>
  <c r="D205" i="1"/>
  <c r="U205" i="1"/>
  <c r="D256" i="1"/>
  <c r="C171" i="1"/>
  <c r="D264" i="1"/>
  <c r="U264" i="1"/>
  <c r="D265" i="1"/>
  <c r="U265" i="1"/>
  <c r="D289" i="1"/>
  <c r="U289" i="1"/>
  <c r="D267" i="1"/>
  <c r="C267" i="1"/>
  <c r="D189" i="1"/>
  <c r="C189" i="1"/>
  <c r="D169" i="1"/>
  <c r="U169" i="1"/>
  <c r="BS169" i="1" s="1"/>
  <c r="D235" i="1"/>
  <c r="E235" i="1"/>
  <c r="BQ235" i="1" s="1"/>
  <c r="D218" i="1"/>
  <c r="D277" i="1"/>
  <c r="E277" i="1"/>
  <c r="BQ277" i="1" s="1"/>
  <c r="D272" i="1"/>
  <c r="D293" i="1"/>
  <c r="E293" i="1"/>
  <c r="BQ293" i="1" s="1"/>
  <c r="D263" i="1"/>
  <c r="U263" i="1"/>
  <c r="D286" i="1"/>
  <c r="D182" i="1"/>
  <c r="E182" i="1"/>
  <c r="BQ182" i="1" s="1"/>
  <c r="D295" i="1"/>
  <c r="U295" i="1"/>
  <c r="BS295" i="1" s="1"/>
  <c r="U250" i="1"/>
  <c r="BS250" i="1" s="1"/>
  <c r="D192" i="1"/>
  <c r="U192" i="1"/>
  <c r="D236" i="1"/>
  <c r="D156" i="1"/>
  <c r="U156" i="1"/>
  <c r="D159" i="1"/>
  <c r="C159" i="1"/>
  <c r="D171" i="1"/>
  <c r="E171" i="1"/>
  <c r="BQ171" i="1" s="1"/>
  <c r="D222" i="1"/>
  <c r="E222" i="1"/>
  <c r="BQ222" i="1" s="1"/>
  <c r="D229" i="1"/>
  <c r="C229" i="1"/>
  <c r="D209" i="1"/>
  <c r="D163" i="1"/>
  <c r="C163" i="1"/>
  <c r="AP17" i="1" s="1"/>
  <c r="D261" i="1"/>
  <c r="U261" i="1"/>
  <c r="D233" i="1"/>
  <c r="D250" i="1"/>
  <c r="C250" i="1"/>
  <c r="D180" i="1"/>
  <c r="C180" i="1"/>
  <c r="C178" i="1"/>
  <c r="D226" i="1"/>
  <c r="E226" i="1"/>
  <c r="BQ226" i="1" s="1"/>
  <c r="D216" i="1"/>
  <c r="D178" i="1"/>
  <c r="U178" i="1"/>
  <c r="BS178" i="1" s="1"/>
  <c r="D160" i="1"/>
  <c r="U160" i="1"/>
  <c r="D232" i="1"/>
  <c r="C232" i="1"/>
  <c r="D173" i="1"/>
  <c r="E173" i="1"/>
  <c r="BQ173" i="1" s="1"/>
  <c r="D225" i="1"/>
  <c r="E225" i="1"/>
  <c r="BQ225" i="1" s="1"/>
  <c r="D258" i="1"/>
  <c r="U258" i="1"/>
  <c r="BS258" i="1" s="1"/>
  <c r="D255" i="1"/>
  <c r="U255" i="1"/>
  <c r="D223" i="1"/>
  <c r="E223" i="1"/>
  <c r="BQ223" i="1" s="1"/>
  <c r="D288" i="1"/>
  <c r="U288" i="1"/>
  <c r="BS288" i="1" s="1"/>
  <c r="D269" i="1"/>
  <c r="U269" i="1"/>
  <c r="D228" i="1"/>
  <c r="D155" i="1"/>
  <c r="D271" i="1"/>
  <c r="E271" i="1"/>
  <c r="BQ271" i="1" s="1"/>
  <c r="D224" i="1"/>
  <c r="C224" i="1"/>
  <c r="BS254" i="1" l="1"/>
  <c r="BS218" i="1"/>
  <c r="BS246" i="1"/>
  <c r="BS204" i="1"/>
  <c r="BS242" i="1"/>
  <c r="BS279" i="1"/>
  <c r="BS225" i="1"/>
  <c r="BS207" i="1"/>
  <c r="BS243" i="1"/>
  <c r="BS165" i="1"/>
  <c r="BS261" i="1"/>
  <c r="BS192" i="1"/>
  <c r="BS263" i="1"/>
  <c r="BS216" i="1"/>
  <c r="BS269" i="1"/>
  <c r="BS181" i="1"/>
  <c r="BS223" i="1"/>
  <c r="BS226" i="1"/>
  <c r="BS172" i="1"/>
  <c r="BS230" i="1"/>
  <c r="BS265" i="1"/>
  <c r="BS228" i="1"/>
  <c r="BS274" i="1"/>
  <c r="BS240" i="1"/>
  <c r="BS208" i="1"/>
  <c r="BS202" i="1"/>
  <c r="BS220" i="1"/>
  <c r="BS182" i="1"/>
  <c r="BS268" i="1"/>
  <c r="BS179" i="1"/>
  <c r="BS158" i="1"/>
  <c r="BN178" i="1"/>
  <c r="BP178" i="1"/>
  <c r="BO178" i="1" s="1"/>
  <c r="BR178" i="1"/>
  <c r="BN277" i="1"/>
  <c r="BP277" i="1"/>
  <c r="BR277" i="1"/>
  <c r="BN211" i="1"/>
  <c r="BP211" i="1"/>
  <c r="BR211" i="1"/>
  <c r="BN252" i="1"/>
  <c r="BP252" i="1"/>
  <c r="BO252" i="1" s="1"/>
  <c r="BR252" i="1"/>
  <c r="BR290" i="1"/>
  <c r="BN290" i="1"/>
  <c r="BP290" i="1"/>
  <c r="BO290" i="1" s="1"/>
  <c r="BN213" i="1"/>
  <c r="BP213" i="1"/>
  <c r="BO213" i="1" s="1"/>
  <c r="BR213" i="1"/>
  <c r="BN239" i="1"/>
  <c r="BP239" i="1"/>
  <c r="BR239" i="1"/>
  <c r="BR283" i="1"/>
  <c r="BN283" i="1"/>
  <c r="BP283" i="1"/>
  <c r="BO283" i="1" s="1"/>
  <c r="BP170" i="1"/>
  <c r="BO170" i="1" s="1"/>
  <c r="BR170" i="1"/>
  <c r="BN170" i="1"/>
  <c r="BN297" i="1"/>
  <c r="BP297" i="1"/>
  <c r="BR297" i="1"/>
  <c r="BS166" i="1"/>
  <c r="BS164" i="1"/>
  <c r="BS214" i="1"/>
  <c r="BN245" i="1"/>
  <c r="BP245" i="1"/>
  <c r="BO245" i="1" s="1"/>
  <c r="BR245" i="1"/>
  <c r="BS180" i="1"/>
  <c r="BS215" i="1"/>
  <c r="BP202" i="1"/>
  <c r="BO202" i="1" s="1"/>
  <c r="BR202" i="1"/>
  <c r="BN202" i="1"/>
  <c r="BR184" i="1"/>
  <c r="BN184" i="1"/>
  <c r="BP184" i="1"/>
  <c r="BO184" i="1" s="1"/>
  <c r="BN208" i="1"/>
  <c r="BP208" i="1"/>
  <c r="BO208" i="1" s="1"/>
  <c r="BR208" i="1"/>
  <c r="BS286" i="1"/>
  <c r="BS272" i="1"/>
  <c r="BN229" i="1"/>
  <c r="BP229" i="1"/>
  <c r="BR229" i="1"/>
  <c r="BR216" i="1"/>
  <c r="BN216" i="1"/>
  <c r="BP216" i="1"/>
  <c r="BO216" i="1" s="1"/>
  <c r="BN236" i="1"/>
  <c r="BP236" i="1"/>
  <c r="BO236" i="1" s="1"/>
  <c r="BR236" i="1"/>
  <c r="BN256" i="1"/>
  <c r="BP256" i="1"/>
  <c r="BO256" i="1" s="1"/>
  <c r="BR256" i="1"/>
  <c r="BN185" i="1"/>
  <c r="BP185" i="1"/>
  <c r="BO185" i="1" s="1"/>
  <c r="BR185" i="1"/>
  <c r="BN166" i="1"/>
  <c r="BP166" i="1"/>
  <c r="BO166" i="1" s="1"/>
  <c r="BR166" i="1"/>
  <c r="BN214" i="1"/>
  <c r="BP214" i="1"/>
  <c r="BO214" i="1" s="1"/>
  <c r="BR214" i="1"/>
  <c r="BN271" i="1"/>
  <c r="BP271" i="1"/>
  <c r="BR271" i="1"/>
  <c r="BN173" i="1"/>
  <c r="BP173" i="1"/>
  <c r="BO173" i="1" s="1"/>
  <c r="BR173" i="1"/>
  <c r="BS289" i="1"/>
  <c r="BS205" i="1"/>
  <c r="BP212" i="1"/>
  <c r="BO212" i="1" s="1"/>
  <c r="BR212" i="1"/>
  <c r="BN212" i="1"/>
  <c r="BS193" i="1"/>
  <c r="BN237" i="1"/>
  <c r="BP237" i="1"/>
  <c r="BO237" i="1" s="1"/>
  <c r="BR237" i="1"/>
  <c r="BN240" i="1"/>
  <c r="BP240" i="1"/>
  <c r="BO240" i="1" s="1"/>
  <c r="BR240" i="1"/>
  <c r="BR273" i="1"/>
  <c r="BP273" i="1"/>
  <c r="BN273" i="1"/>
  <c r="BR270" i="1"/>
  <c r="BN270" i="1"/>
  <c r="BP270" i="1"/>
  <c r="BO270" i="1" s="1"/>
  <c r="BS219" i="1"/>
  <c r="BN243" i="1"/>
  <c r="BP243" i="1"/>
  <c r="BO243" i="1" s="1"/>
  <c r="BR243" i="1"/>
  <c r="BP291" i="1"/>
  <c r="BO291" i="1" s="1"/>
  <c r="BR291" i="1"/>
  <c r="BN291" i="1"/>
  <c r="BN165" i="1"/>
  <c r="BP165" i="1"/>
  <c r="BR165" i="1"/>
  <c r="BS280" i="1"/>
  <c r="BP247" i="1"/>
  <c r="BO247" i="1" s="1"/>
  <c r="BR247" i="1"/>
  <c r="BN247" i="1"/>
  <c r="BS190" i="1"/>
  <c r="BS241" i="1"/>
  <c r="BN282" i="1"/>
  <c r="BR282" i="1"/>
  <c r="BP282" i="1"/>
  <c r="BO282" i="1" s="1"/>
  <c r="BS168" i="1"/>
  <c r="BS206" i="1"/>
  <c r="BS291" i="1"/>
  <c r="BS278" i="1"/>
  <c r="BS183" i="1"/>
  <c r="BS284" i="1"/>
  <c r="BN287" i="1"/>
  <c r="BP287" i="1"/>
  <c r="BO287" i="1" s="1"/>
  <c r="BR287" i="1"/>
  <c r="BR298" i="1"/>
  <c r="BN298" i="1"/>
  <c r="BP298" i="1"/>
  <c r="BO298" i="1" s="1"/>
  <c r="BS161" i="1"/>
  <c r="BS266" i="1"/>
  <c r="BS199" i="1"/>
  <c r="BQ158" i="1"/>
  <c r="BS236" i="1"/>
  <c r="BS177" i="1"/>
  <c r="BS188" i="1"/>
  <c r="BP218" i="1"/>
  <c r="BO218" i="1" s="1"/>
  <c r="BR218" i="1"/>
  <c r="BN218" i="1"/>
  <c r="BN284" i="1"/>
  <c r="BP284" i="1"/>
  <c r="BO284" i="1" s="1"/>
  <c r="BR284" i="1"/>
  <c r="BR203" i="1"/>
  <c r="BN203" i="1"/>
  <c r="BP203" i="1"/>
  <c r="BN278" i="1"/>
  <c r="BP278" i="1"/>
  <c r="BO278" i="1" s="1"/>
  <c r="BR278" i="1"/>
  <c r="BN223" i="1"/>
  <c r="BP223" i="1"/>
  <c r="BO223" i="1" s="1"/>
  <c r="BR223" i="1"/>
  <c r="BR222" i="1"/>
  <c r="BN222" i="1"/>
  <c r="BP222" i="1"/>
  <c r="BO222" i="1" s="1"/>
  <c r="BN155" i="1"/>
  <c r="BP155" i="1"/>
  <c r="BO155" i="1" s="1"/>
  <c r="BR155" i="1"/>
  <c r="BS255" i="1"/>
  <c r="BN226" i="1"/>
  <c r="BP226" i="1"/>
  <c r="BO226" i="1" s="1"/>
  <c r="BR226" i="1"/>
  <c r="BN261" i="1"/>
  <c r="BP261" i="1"/>
  <c r="BO261" i="1" s="1"/>
  <c r="BR261" i="1"/>
  <c r="BN192" i="1"/>
  <c r="BP192" i="1"/>
  <c r="BO192" i="1" s="1"/>
  <c r="BR192" i="1"/>
  <c r="BP263" i="1"/>
  <c r="BR263" i="1"/>
  <c r="BN263" i="1"/>
  <c r="BR235" i="1"/>
  <c r="BN235" i="1"/>
  <c r="BP235" i="1"/>
  <c r="BO235" i="1" s="1"/>
  <c r="BP289" i="1"/>
  <c r="BO289" i="1" s="1"/>
  <c r="BN289" i="1"/>
  <c r="BR289" i="1"/>
  <c r="BN205" i="1"/>
  <c r="BP205" i="1"/>
  <c r="BR205" i="1"/>
  <c r="BS231" i="1"/>
  <c r="BR193" i="1"/>
  <c r="BP193" i="1"/>
  <c r="BO193" i="1" s="1"/>
  <c r="BN193" i="1"/>
  <c r="BP164" i="1"/>
  <c r="BO164" i="1" s="1"/>
  <c r="BR164" i="1"/>
  <c r="BN164" i="1"/>
  <c r="BN210" i="1"/>
  <c r="BP210" i="1"/>
  <c r="BO210" i="1" s="1"/>
  <c r="BR210" i="1"/>
  <c r="BO229" i="1"/>
  <c r="BO273" i="1"/>
  <c r="BN280" i="1"/>
  <c r="BR280" i="1"/>
  <c r="BP280" i="1"/>
  <c r="BO280" i="1" s="1"/>
  <c r="BR254" i="1"/>
  <c r="BN254" i="1"/>
  <c r="BP254" i="1"/>
  <c r="BO254" i="1" s="1"/>
  <c r="BR190" i="1"/>
  <c r="BN190" i="1"/>
  <c r="BP190" i="1"/>
  <c r="BO190" i="1" s="1"/>
  <c r="BP266" i="1"/>
  <c r="BO266" i="1" s="1"/>
  <c r="BR266" i="1"/>
  <c r="BN266" i="1"/>
  <c r="BN220" i="1"/>
  <c r="BP220" i="1"/>
  <c r="BO220" i="1" s="1"/>
  <c r="BR220" i="1"/>
  <c r="BR206" i="1"/>
  <c r="BN206" i="1"/>
  <c r="BP206" i="1"/>
  <c r="BO206" i="1" s="1"/>
  <c r="BP244" i="1"/>
  <c r="BO244" i="1" s="1"/>
  <c r="BR244" i="1"/>
  <c r="BN244" i="1"/>
  <c r="BS173" i="1"/>
  <c r="BS259" i="1"/>
  <c r="BS234" i="1"/>
  <c r="BS294" i="1"/>
  <c r="BR161" i="1"/>
  <c r="BP161" i="1"/>
  <c r="BO161" i="1" s="1"/>
  <c r="BN161" i="1"/>
  <c r="BO211" i="1"/>
  <c r="BP250" i="1"/>
  <c r="BO250" i="1" s="1"/>
  <c r="BR250" i="1"/>
  <c r="BN250" i="1"/>
  <c r="BO271" i="1"/>
  <c r="BP199" i="1"/>
  <c r="BO199" i="1" s="1"/>
  <c r="BR199" i="1"/>
  <c r="BN199" i="1"/>
  <c r="BP228" i="1"/>
  <c r="BO228" i="1" s="1"/>
  <c r="BR228" i="1"/>
  <c r="BN228" i="1"/>
  <c r="BR171" i="1"/>
  <c r="BN171" i="1"/>
  <c r="BP171" i="1"/>
  <c r="BO171" i="1" s="1"/>
  <c r="BN242" i="1"/>
  <c r="BP242" i="1"/>
  <c r="BO242" i="1" s="1"/>
  <c r="BR242" i="1"/>
  <c r="BP231" i="1"/>
  <c r="BO231" i="1" s="1"/>
  <c r="BR231" i="1"/>
  <c r="BN231" i="1"/>
  <c r="BN194" i="1"/>
  <c r="BP194" i="1"/>
  <c r="BO194" i="1" s="1"/>
  <c r="BR194" i="1"/>
  <c r="BN207" i="1"/>
  <c r="BP207" i="1"/>
  <c r="BO207" i="1" s="1"/>
  <c r="BR207" i="1"/>
  <c r="BN253" i="1"/>
  <c r="BP253" i="1"/>
  <c r="BO253" i="1" s="1"/>
  <c r="BR253" i="1"/>
  <c r="BP196" i="1"/>
  <c r="BO196" i="1" s="1"/>
  <c r="BR196" i="1"/>
  <c r="BN196" i="1"/>
  <c r="BN198" i="1"/>
  <c r="BP198" i="1"/>
  <c r="BO198" i="1" s="1"/>
  <c r="BR198" i="1"/>
  <c r="BS262" i="1"/>
  <c r="BN172" i="1"/>
  <c r="BP172" i="1"/>
  <c r="BO172" i="1" s="1"/>
  <c r="BR172" i="1"/>
  <c r="BP186" i="1"/>
  <c r="BO186" i="1" s="1"/>
  <c r="BR186" i="1"/>
  <c r="BN186" i="1"/>
  <c r="BN217" i="1"/>
  <c r="BP217" i="1"/>
  <c r="BR217" i="1"/>
  <c r="BO239" i="1"/>
  <c r="BN195" i="1"/>
  <c r="BP195" i="1"/>
  <c r="BO195" i="1" s="1"/>
  <c r="BR195" i="1"/>
  <c r="BR174" i="1"/>
  <c r="BN174" i="1"/>
  <c r="BP174" i="1"/>
  <c r="BO174" i="1" s="1"/>
  <c r="BS232" i="1"/>
  <c r="BS296" i="1"/>
  <c r="BR177" i="1"/>
  <c r="BP177" i="1"/>
  <c r="BO177" i="1" s="1"/>
  <c r="BN177" i="1"/>
  <c r="BN249" i="1"/>
  <c r="BP249" i="1"/>
  <c r="BO249" i="1" s="1"/>
  <c r="BR249" i="1"/>
  <c r="BP183" i="1"/>
  <c r="BO183" i="1" s="1"/>
  <c r="BR183" i="1"/>
  <c r="BN183" i="1"/>
  <c r="BN230" i="1"/>
  <c r="BP230" i="1"/>
  <c r="BO230" i="1" s="1"/>
  <c r="BR230" i="1"/>
  <c r="BS270" i="1"/>
  <c r="BS222" i="1"/>
  <c r="BR238" i="1"/>
  <c r="BN238" i="1"/>
  <c r="BP238" i="1"/>
  <c r="BO238" i="1" s="1"/>
  <c r="BS244" i="1"/>
  <c r="BS282" i="1"/>
  <c r="BO205" i="1"/>
  <c r="BN188" i="1"/>
  <c r="BP188" i="1"/>
  <c r="BO188" i="1" s="1"/>
  <c r="BR188" i="1"/>
  <c r="BS176" i="1"/>
  <c r="BR257" i="1"/>
  <c r="BP257" i="1"/>
  <c r="BO257" i="1" s="1"/>
  <c r="BN257" i="1"/>
  <c r="BO165" i="1"/>
  <c r="BP288" i="1"/>
  <c r="BO288" i="1" s="1"/>
  <c r="BR288" i="1"/>
  <c r="BN288" i="1"/>
  <c r="BN182" i="1"/>
  <c r="BP182" i="1"/>
  <c r="BO182" i="1" s="1"/>
  <c r="BR182" i="1"/>
  <c r="BN274" i="1"/>
  <c r="BP274" i="1"/>
  <c r="BO274" i="1" s="1"/>
  <c r="BR274" i="1"/>
  <c r="BR187" i="1"/>
  <c r="BN187" i="1"/>
  <c r="BP187" i="1"/>
  <c r="BR232" i="1"/>
  <c r="BN232" i="1"/>
  <c r="BP232" i="1"/>
  <c r="BO232" i="1" s="1"/>
  <c r="BS160" i="1"/>
  <c r="BN163" i="1"/>
  <c r="BP163" i="1"/>
  <c r="BO163" i="1" s="1"/>
  <c r="BR163" i="1"/>
  <c r="BS251" i="1"/>
  <c r="BN268" i="1"/>
  <c r="BP268" i="1"/>
  <c r="BO268" i="1" s="1"/>
  <c r="BR268" i="1"/>
  <c r="BN262" i="1"/>
  <c r="BP262" i="1"/>
  <c r="BO262" i="1" s="1"/>
  <c r="BR262" i="1"/>
  <c r="BR279" i="1"/>
  <c r="BN279" i="1"/>
  <c r="BP279" i="1"/>
  <c r="BR292" i="1"/>
  <c r="BN292" i="1"/>
  <c r="BP292" i="1"/>
  <c r="BO292" i="1" s="1"/>
  <c r="BN296" i="1"/>
  <c r="BR296" i="1"/>
  <c r="BP296" i="1"/>
  <c r="BO296" i="1" s="1"/>
  <c r="BS167" i="1"/>
  <c r="BS201" i="1"/>
  <c r="BR248" i="1"/>
  <c r="BN248" i="1"/>
  <c r="BP248" i="1"/>
  <c r="BO248" i="1" s="1"/>
  <c r="BP158" i="1"/>
  <c r="BS171" i="1"/>
  <c r="BS293" i="1"/>
  <c r="BS194" i="1"/>
  <c r="BS298" i="1"/>
  <c r="BS287" i="1"/>
  <c r="BO297" i="1"/>
  <c r="BR225" i="1"/>
  <c r="BP225" i="1"/>
  <c r="BO225" i="1" s="1"/>
  <c r="BN225" i="1"/>
  <c r="BN286" i="1"/>
  <c r="BP286" i="1"/>
  <c r="BO286" i="1" s="1"/>
  <c r="BR286" i="1"/>
  <c r="BN204" i="1"/>
  <c r="BP204" i="1"/>
  <c r="BO204" i="1" s="1"/>
  <c r="BR204" i="1"/>
  <c r="BN293" i="1"/>
  <c r="BP293" i="1"/>
  <c r="BO293" i="1" s="1"/>
  <c r="BR293" i="1"/>
  <c r="BN265" i="1"/>
  <c r="BP265" i="1"/>
  <c r="BO265" i="1" s="1"/>
  <c r="BR265" i="1"/>
  <c r="BN275" i="1"/>
  <c r="BP275" i="1"/>
  <c r="BO275" i="1" s="1"/>
  <c r="BR275" i="1"/>
  <c r="BR200" i="1"/>
  <c r="BN200" i="1"/>
  <c r="BP200" i="1"/>
  <c r="BO200" i="1" s="1"/>
  <c r="BN191" i="1"/>
  <c r="BP191" i="1"/>
  <c r="BO191" i="1" s="1"/>
  <c r="BR191" i="1"/>
  <c r="BN269" i="1"/>
  <c r="BP269" i="1"/>
  <c r="BR269" i="1"/>
  <c r="BN258" i="1"/>
  <c r="BP258" i="1"/>
  <c r="BO258" i="1" s="1"/>
  <c r="BR258" i="1"/>
  <c r="BN160" i="1"/>
  <c r="BP160" i="1"/>
  <c r="BO160" i="1" s="1"/>
  <c r="BR160" i="1"/>
  <c r="BP180" i="1"/>
  <c r="BO180" i="1" s="1"/>
  <c r="BR180" i="1"/>
  <c r="BN180" i="1"/>
  <c r="BR209" i="1"/>
  <c r="BP209" i="1"/>
  <c r="BO209" i="1" s="1"/>
  <c r="BN209" i="1"/>
  <c r="BN159" i="1"/>
  <c r="BR159" i="1"/>
  <c r="BR295" i="1"/>
  <c r="BN295" i="1"/>
  <c r="BP295" i="1"/>
  <c r="BO295" i="1" s="1"/>
  <c r="BN272" i="1"/>
  <c r="BP272" i="1"/>
  <c r="BO272" i="1" s="1"/>
  <c r="BR272" i="1"/>
  <c r="BS264" i="1"/>
  <c r="BN285" i="1"/>
  <c r="BR285" i="1"/>
  <c r="BP285" i="1"/>
  <c r="BO285" i="1" s="1"/>
  <c r="BN162" i="1"/>
  <c r="BP162" i="1"/>
  <c r="BO162" i="1" s="1"/>
  <c r="BR162" i="1"/>
  <c r="BR251" i="1"/>
  <c r="BN251" i="1"/>
  <c r="BP251" i="1"/>
  <c r="BP215" i="1"/>
  <c r="BR215" i="1"/>
  <c r="BN215" i="1"/>
  <c r="BN179" i="1"/>
  <c r="BP179" i="1"/>
  <c r="BO179" i="1" s="1"/>
  <c r="BR179" i="1"/>
  <c r="BP234" i="1"/>
  <c r="BO234" i="1" s="1"/>
  <c r="BR234" i="1"/>
  <c r="BN234" i="1"/>
  <c r="BS157" i="1"/>
  <c r="BR241" i="1"/>
  <c r="BP241" i="1"/>
  <c r="BO241" i="1" s="1"/>
  <c r="BN241" i="1"/>
  <c r="BN299" i="1"/>
  <c r="BP299" i="1"/>
  <c r="BO299" i="1" s="1"/>
  <c r="BR299" i="1"/>
  <c r="BN175" i="1"/>
  <c r="BP175" i="1"/>
  <c r="BO175" i="1" s="1"/>
  <c r="BR175" i="1"/>
  <c r="BS221" i="1"/>
  <c r="BR168" i="1"/>
  <c r="BN168" i="1"/>
  <c r="BP168" i="1"/>
  <c r="BO168" i="1" s="1"/>
  <c r="BN246" i="1"/>
  <c r="BP246" i="1"/>
  <c r="BO246" i="1" s="1"/>
  <c r="BR246" i="1"/>
  <c r="BN259" i="1"/>
  <c r="BP259" i="1"/>
  <c r="BO259" i="1" s="1"/>
  <c r="BR259" i="1"/>
  <c r="BP167" i="1"/>
  <c r="BO167" i="1" s="1"/>
  <c r="BR167" i="1"/>
  <c r="BN167" i="1"/>
  <c r="BP276" i="1"/>
  <c r="BO276" i="1" s="1"/>
  <c r="BR276" i="1"/>
  <c r="BN276" i="1"/>
  <c r="BN201" i="1"/>
  <c r="BP201" i="1"/>
  <c r="BO201" i="1" s="1"/>
  <c r="BR201" i="1"/>
  <c r="BS227" i="1"/>
  <c r="BO217" i="1"/>
  <c r="BN158" i="1"/>
  <c r="BR158" i="1"/>
  <c r="BS292" i="1"/>
  <c r="BS229" i="1"/>
  <c r="BS197" i="1"/>
  <c r="BS238" i="1"/>
  <c r="BO251" i="1"/>
  <c r="BN224" i="1"/>
  <c r="BP224" i="1"/>
  <c r="BO224" i="1" s="1"/>
  <c r="BR224" i="1"/>
  <c r="BP156" i="1"/>
  <c r="BO156" i="1" s="1"/>
  <c r="BR156" i="1"/>
  <c r="BN156" i="1"/>
  <c r="BN281" i="1"/>
  <c r="BP281" i="1"/>
  <c r="BO281" i="1" s="1"/>
  <c r="BR281" i="1"/>
  <c r="BN233" i="1"/>
  <c r="BP233" i="1"/>
  <c r="BO233" i="1" s="1"/>
  <c r="BR233" i="1"/>
  <c r="BR267" i="1"/>
  <c r="BN267" i="1"/>
  <c r="BP267" i="1"/>
  <c r="BO267" i="1" s="1"/>
  <c r="BN255" i="1"/>
  <c r="BP255" i="1"/>
  <c r="BO255" i="1" s="1"/>
  <c r="BR255" i="1"/>
  <c r="BN169" i="1"/>
  <c r="BP169" i="1"/>
  <c r="BO169" i="1" s="1"/>
  <c r="BR169" i="1"/>
  <c r="BS156" i="1"/>
  <c r="BO277" i="1"/>
  <c r="BN189" i="1"/>
  <c r="BP189" i="1"/>
  <c r="BO189" i="1" s="1"/>
  <c r="BR189" i="1"/>
  <c r="BR264" i="1"/>
  <c r="BN264" i="1"/>
  <c r="BP264" i="1"/>
  <c r="BO264" i="1" s="1"/>
  <c r="BO269" i="1"/>
  <c r="BP260" i="1"/>
  <c r="BO260" i="1" s="1"/>
  <c r="BR260" i="1"/>
  <c r="BN260" i="1"/>
  <c r="BN176" i="1"/>
  <c r="BP176" i="1"/>
  <c r="BO176" i="1" s="1"/>
  <c r="BR176" i="1"/>
  <c r="BS211" i="1"/>
  <c r="BR219" i="1"/>
  <c r="BN219" i="1"/>
  <c r="BP219" i="1"/>
  <c r="BO219" i="1" s="1"/>
  <c r="BN157" i="1"/>
  <c r="BP157" i="1"/>
  <c r="BO157" i="1" s="1"/>
  <c r="BR157" i="1"/>
  <c r="BS252" i="1"/>
  <c r="BS290" i="1"/>
  <c r="BP294" i="1"/>
  <c r="BO294" i="1" s="1"/>
  <c r="BR294" i="1"/>
  <c r="BN294" i="1"/>
  <c r="BS213" i="1"/>
  <c r="BN221" i="1"/>
  <c r="BP221" i="1"/>
  <c r="BO221" i="1" s="1"/>
  <c r="BR221" i="1"/>
  <c r="BN181" i="1"/>
  <c r="BP181" i="1"/>
  <c r="BO181" i="1" s="1"/>
  <c r="BR181" i="1"/>
  <c r="BS170" i="1"/>
  <c r="BS297" i="1"/>
  <c r="BO279" i="1"/>
  <c r="BQ159" i="1"/>
  <c r="BO159" i="1" s="1"/>
  <c r="BS233" i="1"/>
  <c r="BN197" i="1"/>
  <c r="BP197" i="1"/>
  <c r="BO197" i="1" s="1"/>
  <c r="BR197" i="1"/>
  <c r="BO187" i="1"/>
  <c r="BS253" i="1"/>
  <c r="BN227" i="1"/>
  <c r="BP227" i="1"/>
  <c r="BO227" i="1" s="1"/>
  <c r="BR227" i="1"/>
  <c r="BO215" i="1"/>
  <c r="BS185" i="1"/>
  <c r="BS256" i="1"/>
  <c r="BS235" i="1"/>
  <c r="BS248" i="1"/>
  <c r="BS245" i="1"/>
  <c r="BO203" i="1"/>
  <c r="BS275" i="1"/>
  <c r="BS257" i="1"/>
  <c r="BO263" i="1"/>
  <c r="CN155" i="1"/>
  <c r="CN156" i="1" s="1"/>
  <c r="CN157" i="1" s="1"/>
  <c r="CN158" i="1" s="1"/>
  <c r="CN159" i="1" s="1"/>
  <c r="CN160" i="1" s="1"/>
  <c r="CN161" i="1" s="1"/>
  <c r="CN162" i="1" s="1"/>
  <c r="CN163" i="1" s="1"/>
  <c r="CN164" i="1" s="1"/>
  <c r="CN165" i="1" s="1"/>
  <c r="CN166" i="1" s="1"/>
  <c r="CN167" i="1" s="1"/>
  <c r="CN168" i="1" s="1"/>
  <c r="CN169" i="1" s="1"/>
  <c r="CN170" i="1" s="1"/>
  <c r="CN171" i="1" s="1"/>
  <c r="CN172" i="1" s="1"/>
  <c r="CN173" i="1" s="1"/>
  <c r="CN174" i="1" s="1"/>
  <c r="CN175" i="1" s="1"/>
  <c r="CN176" i="1" s="1"/>
  <c r="CN177" i="1" s="1"/>
  <c r="CN178" i="1" s="1"/>
  <c r="CN179" i="1" s="1"/>
  <c r="CN180" i="1" s="1"/>
  <c r="CN181" i="1" s="1"/>
  <c r="CN182" i="1" s="1"/>
  <c r="CN183" i="1" s="1"/>
  <c r="CN184" i="1" s="1"/>
  <c r="CN185" i="1" s="1"/>
  <c r="CN186" i="1" s="1"/>
  <c r="CN187" i="1" s="1"/>
  <c r="CN188" i="1" s="1"/>
  <c r="CN189" i="1" s="1"/>
  <c r="CN190" i="1" s="1"/>
  <c r="CN191" i="1" s="1"/>
  <c r="CN192" i="1" s="1"/>
  <c r="CN193" i="1" s="1"/>
  <c r="CN194" i="1" s="1"/>
  <c r="CN195" i="1" s="1"/>
  <c r="CN196" i="1" s="1"/>
  <c r="CN197" i="1" s="1"/>
  <c r="CN198" i="1" s="1"/>
  <c r="CN199" i="1" s="1"/>
  <c r="CN200" i="1" s="1"/>
  <c r="CN201" i="1" s="1"/>
  <c r="CN202" i="1" s="1"/>
  <c r="CN203" i="1" s="1"/>
  <c r="CN204" i="1" s="1"/>
  <c r="CN205" i="1" s="1"/>
  <c r="CN206" i="1" s="1"/>
  <c r="CN207" i="1" s="1"/>
  <c r="CN208" i="1" s="1"/>
  <c r="CN209" i="1" s="1"/>
  <c r="CN210" i="1" s="1"/>
  <c r="CN211" i="1" s="1"/>
  <c r="CN212" i="1" s="1"/>
  <c r="CN213" i="1" s="1"/>
  <c r="CN214" i="1" s="1"/>
  <c r="CN215" i="1" s="1"/>
  <c r="CN216" i="1" s="1"/>
  <c r="CN217" i="1" s="1"/>
  <c r="CN218" i="1" s="1"/>
  <c r="CN219" i="1" s="1"/>
  <c r="CN220" i="1" s="1"/>
  <c r="CN221" i="1" s="1"/>
  <c r="CN222" i="1" s="1"/>
  <c r="CN223" i="1" s="1"/>
  <c r="CN224" i="1" s="1"/>
  <c r="CN225" i="1" s="1"/>
  <c r="CN226" i="1" s="1"/>
  <c r="CN227" i="1" s="1"/>
  <c r="CN228" i="1" s="1"/>
  <c r="CN229" i="1" s="1"/>
  <c r="CN230" i="1" s="1"/>
  <c r="CN231" i="1" s="1"/>
  <c r="CN232" i="1" s="1"/>
  <c r="CN233" i="1" s="1"/>
  <c r="CN234" i="1" s="1"/>
  <c r="CN235" i="1" s="1"/>
  <c r="CN236" i="1" s="1"/>
  <c r="CN237" i="1" s="1"/>
  <c r="CN238" i="1" s="1"/>
  <c r="CN239" i="1" s="1"/>
  <c r="CN240" i="1" s="1"/>
  <c r="CN241" i="1" s="1"/>
  <c r="CN242" i="1" s="1"/>
  <c r="CN243" i="1" s="1"/>
  <c r="CN244" i="1" s="1"/>
  <c r="CN245" i="1" s="1"/>
  <c r="CN246" i="1" s="1"/>
  <c r="CN247" i="1" s="1"/>
  <c r="CN248" i="1" s="1"/>
  <c r="CN249" i="1" s="1"/>
  <c r="CN250" i="1" s="1"/>
  <c r="CN251" i="1" s="1"/>
  <c r="CN252" i="1" s="1"/>
  <c r="CN253" i="1" s="1"/>
  <c r="CN254" i="1" s="1"/>
  <c r="CN255" i="1" s="1"/>
  <c r="CN256" i="1" s="1"/>
  <c r="CN257" i="1" s="1"/>
  <c r="CN258" i="1" s="1"/>
  <c r="CN259" i="1" s="1"/>
  <c r="CN260" i="1" s="1"/>
  <c r="CN261" i="1" s="1"/>
  <c r="CN262" i="1" s="1"/>
  <c r="CN263" i="1" s="1"/>
  <c r="CN264" i="1" s="1"/>
  <c r="CN265" i="1" s="1"/>
  <c r="CN266" i="1" s="1"/>
  <c r="CN267" i="1" s="1"/>
  <c r="CN268" i="1" s="1"/>
  <c r="CN269" i="1" s="1"/>
  <c r="CN270" i="1" s="1"/>
  <c r="CN271" i="1" s="1"/>
  <c r="CN272" i="1" s="1"/>
  <c r="CN273" i="1" s="1"/>
  <c r="CN274" i="1" s="1"/>
  <c r="CN275" i="1" s="1"/>
  <c r="CN276" i="1" s="1"/>
  <c r="CN277" i="1" s="1"/>
  <c r="CN278" i="1" s="1"/>
  <c r="CN279" i="1" s="1"/>
  <c r="CN280" i="1" s="1"/>
  <c r="CN281" i="1" s="1"/>
  <c r="CN282" i="1" s="1"/>
  <c r="CN283" i="1" s="1"/>
  <c r="CN284" i="1" s="1"/>
  <c r="CN285" i="1" s="1"/>
  <c r="CN286" i="1" s="1"/>
  <c r="CN287" i="1" s="1"/>
  <c r="CN288" i="1" s="1"/>
  <c r="CN289" i="1" s="1"/>
  <c r="CN290" i="1" s="1"/>
  <c r="CN291" i="1" s="1"/>
  <c r="CN292" i="1" s="1"/>
  <c r="CN293" i="1" s="1"/>
  <c r="CN294" i="1" s="1"/>
  <c r="CN295" i="1" s="1"/>
  <c r="CN296" i="1" s="1"/>
  <c r="CN297" i="1" s="1"/>
  <c r="CN298" i="1" s="1"/>
  <c r="CN299" i="1" s="1"/>
  <c r="AP9" i="1"/>
  <c r="BJ225" i="1"/>
  <c r="BL225" i="1"/>
  <c r="BM225" i="1"/>
  <c r="BB182" i="1"/>
  <c r="BA182" i="1" s="1"/>
  <c r="BM182" i="1"/>
  <c r="BJ182" i="1"/>
  <c r="BL182" i="1"/>
  <c r="BL219" i="1"/>
  <c r="BJ219" i="1"/>
  <c r="BM219" i="1"/>
  <c r="BJ221" i="1"/>
  <c r="BL221" i="1"/>
  <c r="BM221" i="1"/>
  <c r="BJ271" i="1"/>
  <c r="BL271" i="1"/>
  <c r="BM271" i="1"/>
  <c r="BB228" i="1"/>
  <c r="BA228" i="1" s="1"/>
  <c r="BJ228" i="1"/>
  <c r="BM228" i="1"/>
  <c r="BL228" i="1"/>
  <c r="BJ255" i="1"/>
  <c r="BL255" i="1"/>
  <c r="BM255" i="1"/>
  <c r="BJ189" i="1"/>
  <c r="BL189" i="1"/>
  <c r="BM189" i="1"/>
  <c r="BM264" i="1"/>
  <c r="BJ264" i="1"/>
  <c r="BL264" i="1"/>
  <c r="BJ260" i="1"/>
  <c r="BM260" i="1"/>
  <c r="BL260" i="1"/>
  <c r="BL176" i="1"/>
  <c r="BM176" i="1"/>
  <c r="BJ176" i="1"/>
  <c r="BB219" i="1"/>
  <c r="BA219" i="1" s="1"/>
  <c r="BJ241" i="1"/>
  <c r="BL241" i="1"/>
  <c r="BM241" i="1"/>
  <c r="BJ299" i="1"/>
  <c r="BL299" i="1"/>
  <c r="BM299" i="1"/>
  <c r="BJ175" i="1"/>
  <c r="BL175" i="1"/>
  <c r="BM175" i="1"/>
  <c r="BL168" i="1"/>
  <c r="BM168" i="1"/>
  <c r="BJ168" i="1"/>
  <c r="BM246" i="1"/>
  <c r="BJ246" i="1"/>
  <c r="BL246" i="1"/>
  <c r="BL259" i="1"/>
  <c r="BJ259" i="1"/>
  <c r="BM259" i="1"/>
  <c r="BJ167" i="1"/>
  <c r="BL167" i="1"/>
  <c r="BM167" i="1"/>
  <c r="BJ276" i="1"/>
  <c r="BM276" i="1"/>
  <c r="BL276" i="1"/>
  <c r="BJ201" i="1"/>
  <c r="BL201" i="1"/>
  <c r="BM201" i="1"/>
  <c r="BM158" i="1"/>
  <c r="BL158" i="1"/>
  <c r="BJ178" i="1"/>
  <c r="BL178" i="1"/>
  <c r="BM178" i="1"/>
  <c r="BL277" i="1"/>
  <c r="BM277" i="1"/>
  <c r="BJ277" i="1"/>
  <c r="BJ294" i="1"/>
  <c r="BM294" i="1"/>
  <c r="BL294" i="1"/>
  <c r="BJ181" i="1"/>
  <c r="BL181" i="1"/>
  <c r="BM181" i="1"/>
  <c r="BL227" i="1"/>
  <c r="BJ227" i="1"/>
  <c r="BM227" i="1"/>
  <c r="BM216" i="1"/>
  <c r="BJ216" i="1"/>
  <c r="BL216" i="1"/>
  <c r="BJ233" i="1"/>
  <c r="BL233" i="1"/>
  <c r="BM233" i="1"/>
  <c r="BJ236" i="1"/>
  <c r="BM236" i="1"/>
  <c r="BL236" i="1"/>
  <c r="BB286" i="1"/>
  <c r="BA286" i="1" s="1"/>
  <c r="BJ286" i="1"/>
  <c r="BL286" i="1"/>
  <c r="BM286" i="1"/>
  <c r="BB218" i="1"/>
  <c r="BA218" i="1" s="1"/>
  <c r="BL218" i="1"/>
  <c r="BM218" i="1"/>
  <c r="BJ218" i="1"/>
  <c r="BJ267" i="1"/>
  <c r="BL267" i="1"/>
  <c r="BM267" i="1"/>
  <c r="BM256" i="1"/>
  <c r="BJ256" i="1"/>
  <c r="BL256" i="1"/>
  <c r="BJ204" i="1"/>
  <c r="BM204" i="1"/>
  <c r="BL204" i="1"/>
  <c r="BJ199" i="1"/>
  <c r="BL199" i="1"/>
  <c r="BM199" i="1"/>
  <c r="BB185" i="1"/>
  <c r="BA185" i="1" s="1"/>
  <c r="BJ185" i="1"/>
  <c r="BL185" i="1"/>
  <c r="BM185" i="1"/>
  <c r="BL274" i="1"/>
  <c r="BM274" i="1"/>
  <c r="BJ274" i="1"/>
  <c r="BJ252" i="1"/>
  <c r="BM252" i="1"/>
  <c r="BL252" i="1"/>
  <c r="BM290" i="1"/>
  <c r="BL290" i="1"/>
  <c r="BJ290" i="1"/>
  <c r="BJ213" i="1"/>
  <c r="BL213" i="1"/>
  <c r="BM213" i="1"/>
  <c r="BJ239" i="1"/>
  <c r="BL239" i="1"/>
  <c r="BM239" i="1"/>
  <c r="BB283" i="1"/>
  <c r="BA283" i="1" s="1"/>
  <c r="BJ283" i="1"/>
  <c r="BL283" i="1"/>
  <c r="BM283" i="1"/>
  <c r="BJ170" i="1"/>
  <c r="BL170" i="1"/>
  <c r="BM170" i="1"/>
  <c r="BJ297" i="1"/>
  <c r="BL297" i="1"/>
  <c r="BM297" i="1"/>
  <c r="BJ245" i="1"/>
  <c r="BL245" i="1"/>
  <c r="BM245" i="1"/>
  <c r="BJ229" i="1"/>
  <c r="BL229" i="1"/>
  <c r="BM229" i="1"/>
  <c r="BM222" i="1"/>
  <c r="BJ222" i="1"/>
  <c r="BL222" i="1"/>
  <c r="BJ212" i="1"/>
  <c r="BM212" i="1"/>
  <c r="BL212" i="1"/>
  <c r="BB237" i="1"/>
  <c r="BA237" i="1" s="1"/>
  <c r="BJ237" i="1"/>
  <c r="BL237" i="1"/>
  <c r="BM237" i="1"/>
  <c r="BM240" i="1"/>
  <c r="BL240" i="1"/>
  <c r="BJ240" i="1"/>
  <c r="BL187" i="1"/>
  <c r="BJ187" i="1"/>
  <c r="BM187" i="1"/>
  <c r="BJ284" i="1"/>
  <c r="BM284" i="1"/>
  <c r="BL284" i="1"/>
  <c r="BB203" i="1"/>
  <c r="BA203" i="1" s="1"/>
  <c r="BL203" i="1"/>
  <c r="BJ203" i="1"/>
  <c r="BM203" i="1"/>
  <c r="BJ278" i="1"/>
  <c r="BL278" i="1"/>
  <c r="BM278" i="1"/>
  <c r="BM166" i="1"/>
  <c r="BJ166" i="1"/>
  <c r="BL166" i="1"/>
  <c r="BM214" i="1"/>
  <c r="BJ214" i="1"/>
  <c r="BL214" i="1"/>
  <c r="BL202" i="1"/>
  <c r="BM202" i="1"/>
  <c r="BJ202" i="1"/>
  <c r="BM184" i="1"/>
  <c r="BJ184" i="1"/>
  <c r="BL184" i="1"/>
  <c r="BM208" i="1"/>
  <c r="BJ208" i="1"/>
  <c r="BL208" i="1"/>
  <c r="BM224" i="1"/>
  <c r="BJ224" i="1"/>
  <c r="BL224" i="1"/>
  <c r="BJ156" i="1"/>
  <c r="BL156" i="1"/>
  <c r="BM156" i="1"/>
  <c r="BL211" i="1"/>
  <c r="BJ211" i="1"/>
  <c r="BM211" i="1"/>
  <c r="BL155" i="1"/>
  <c r="BM155" i="1"/>
  <c r="BJ155" i="1"/>
  <c r="BL226" i="1"/>
  <c r="BM226" i="1"/>
  <c r="BJ226" i="1"/>
  <c r="BJ261" i="1"/>
  <c r="BL261" i="1"/>
  <c r="BM261" i="1"/>
  <c r="BM192" i="1"/>
  <c r="BJ192" i="1"/>
  <c r="BL192" i="1"/>
  <c r="BJ263" i="1"/>
  <c r="BL263" i="1"/>
  <c r="BM263" i="1"/>
  <c r="BL235" i="1"/>
  <c r="BJ235" i="1"/>
  <c r="BM235" i="1"/>
  <c r="BL289" i="1"/>
  <c r="BJ289" i="1"/>
  <c r="BM289" i="1"/>
  <c r="BJ205" i="1"/>
  <c r="BL205" i="1"/>
  <c r="BM205" i="1"/>
  <c r="BJ193" i="1"/>
  <c r="BL193" i="1"/>
  <c r="BM193" i="1"/>
  <c r="BB164" i="1"/>
  <c r="BA164" i="1" s="1"/>
  <c r="BJ164" i="1"/>
  <c r="BL164" i="1"/>
  <c r="BM164" i="1"/>
  <c r="BB210" i="1"/>
  <c r="BA210" i="1" s="1"/>
  <c r="BL210" i="1"/>
  <c r="BM210" i="1"/>
  <c r="BJ210" i="1"/>
  <c r="BJ273" i="1"/>
  <c r="BL273" i="1"/>
  <c r="BM273" i="1"/>
  <c r="BB270" i="1"/>
  <c r="BA270" i="1" s="1"/>
  <c r="BJ270" i="1"/>
  <c r="BL270" i="1"/>
  <c r="BM270" i="1"/>
  <c r="BB243" i="1"/>
  <c r="BA243" i="1" s="1"/>
  <c r="BL243" i="1"/>
  <c r="BJ243" i="1"/>
  <c r="BM243" i="1"/>
  <c r="BM291" i="1"/>
  <c r="BJ291" i="1"/>
  <c r="BL291" i="1"/>
  <c r="BB165" i="1"/>
  <c r="BA165" i="1" s="1"/>
  <c r="BJ165" i="1"/>
  <c r="BL165" i="1"/>
  <c r="BM165" i="1"/>
  <c r="BJ247" i="1"/>
  <c r="BL247" i="1"/>
  <c r="BM247" i="1"/>
  <c r="BB282" i="1"/>
  <c r="BA282" i="1" s="1"/>
  <c r="BL282" i="1"/>
  <c r="BM282" i="1"/>
  <c r="BJ282" i="1"/>
  <c r="BJ287" i="1"/>
  <c r="BL287" i="1"/>
  <c r="BM287" i="1"/>
  <c r="BM298" i="1"/>
  <c r="BJ298" i="1"/>
  <c r="BL298" i="1"/>
  <c r="BM288" i="1"/>
  <c r="BJ288" i="1"/>
  <c r="BL288" i="1"/>
  <c r="BJ157" i="1"/>
  <c r="BL157" i="1"/>
  <c r="BM157" i="1"/>
  <c r="BJ197" i="1"/>
  <c r="BL197" i="1"/>
  <c r="BM197" i="1"/>
  <c r="BJ223" i="1"/>
  <c r="BL223" i="1"/>
  <c r="BM223" i="1"/>
  <c r="BM232" i="1"/>
  <c r="BL232" i="1"/>
  <c r="BJ232" i="1"/>
  <c r="BB242" i="1"/>
  <c r="BA242" i="1" s="1"/>
  <c r="BL242" i="1"/>
  <c r="BM242" i="1"/>
  <c r="BJ242" i="1"/>
  <c r="BJ231" i="1"/>
  <c r="BL231" i="1"/>
  <c r="BM231" i="1"/>
  <c r="BL194" i="1"/>
  <c r="BM194" i="1"/>
  <c r="BJ194" i="1"/>
  <c r="BJ207" i="1"/>
  <c r="BL207" i="1"/>
  <c r="BM207" i="1"/>
  <c r="BJ253" i="1"/>
  <c r="BL253" i="1"/>
  <c r="BM253" i="1"/>
  <c r="BM280" i="1"/>
  <c r="BJ280" i="1"/>
  <c r="BL280" i="1"/>
  <c r="BM254" i="1"/>
  <c r="BJ254" i="1"/>
  <c r="BL254" i="1"/>
  <c r="BM190" i="1"/>
  <c r="BJ190" i="1"/>
  <c r="BL190" i="1"/>
  <c r="BB266" i="1"/>
  <c r="BA266" i="1" s="1"/>
  <c r="BL266" i="1"/>
  <c r="BM266" i="1"/>
  <c r="BJ266" i="1"/>
  <c r="BJ220" i="1"/>
  <c r="BM220" i="1"/>
  <c r="BL220" i="1"/>
  <c r="BM206" i="1"/>
  <c r="BL206" i="1"/>
  <c r="BJ206" i="1"/>
  <c r="BJ244" i="1"/>
  <c r="BM244" i="1"/>
  <c r="BL244" i="1"/>
  <c r="BJ161" i="1"/>
  <c r="BL161" i="1"/>
  <c r="BM161" i="1"/>
  <c r="BL250" i="1"/>
  <c r="BM250" i="1"/>
  <c r="BJ250" i="1"/>
  <c r="BJ281" i="1"/>
  <c r="BL281" i="1"/>
  <c r="BM281" i="1"/>
  <c r="BJ173" i="1"/>
  <c r="BL173" i="1"/>
  <c r="BM173" i="1"/>
  <c r="BL163" i="1"/>
  <c r="BM163" i="1"/>
  <c r="BJ163" i="1"/>
  <c r="BL293" i="1"/>
  <c r="BJ293" i="1"/>
  <c r="BM293" i="1"/>
  <c r="BB275" i="1"/>
  <c r="BA275" i="1" s="1"/>
  <c r="BJ275" i="1"/>
  <c r="BM275" i="1"/>
  <c r="BL275" i="1"/>
  <c r="BM200" i="1"/>
  <c r="BJ200" i="1"/>
  <c r="BL200" i="1"/>
  <c r="BJ191" i="1"/>
  <c r="BL191" i="1"/>
  <c r="BM191" i="1"/>
  <c r="BJ196" i="1"/>
  <c r="BM196" i="1"/>
  <c r="BL196" i="1"/>
  <c r="BM198" i="1"/>
  <c r="BL198" i="1"/>
  <c r="BJ198" i="1"/>
  <c r="BJ172" i="1"/>
  <c r="BM172" i="1"/>
  <c r="BL172" i="1"/>
  <c r="BL186" i="1"/>
  <c r="BM186" i="1"/>
  <c r="BJ186" i="1"/>
  <c r="BJ217" i="1"/>
  <c r="BL217" i="1"/>
  <c r="BM217" i="1"/>
  <c r="BL195" i="1"/>
  <c r="BJ195" i="1"/>
  <c r="BM195" i="1"/>
  <c r="BB174" i="1"/>
  <c r="BA174" i="1" s="1"/>
  <c r="BM174" i="1"/>
  <c r="BL174" i="1"/>
  <c r="BJ174" i="1"/>
  <c r="BJ177" i="1"/>
  <c r="BL177" i="1"/>
  <c r="BM177" i="1"/>
  <c r="BJ249" i="1"/>
  <c r="BL249" i="1"/>
  <c r="BM249" i="1"/>
  <c r="BJ183" i="1"/>
  <c r="BL183" i="1"/>
  <c r="BM183" i="1"/>
  <c r="BM230" i="1"/>
  <c r="BJ230" i="1"/>
  <c r="BL230" i="1"/>
  <c r="BB238" i="1"/>
  <c r="BA238" i="1" s="1"/>
  <c r="BM238" i="1"/>
  <c r="BJ238" i="1"/>
  <c r="BL238" i="1"/>
  <c r="BB188" i="1"/>
  <c r="BA188" i="1" s="1"/>
  <c r="BJ188" i="1"/>
  <c r="BM188" i="1"/>
  <c r="BL188" i="1"/>
  <c r="BB257" i="1"/>
  <c r="BA257" i="1" s="1"/>
  <c r="BJ257" i="1"/>
  <c r="BL257" i="1"/>
  <c r="BM257" i="1"/>
  <c r="BL171" i="1"/>
  <c r="BM171" i="1"/>
  <c r="BJ171" i="1"/>
  <c r="BJ169" i="1"/>
  <c r="BL169" i="1"/>
  <c r="BM169" i="1"/>
  <c r="BJ265" i="1"/>
  <c r="BL265" i="1"/>
  <c r="BM265" i="1"/>
  <c r="BL269" i="1"/>
  <c r="BM269" i="1"/>
  <c r="BJ269" i="1"/>
  <c r="BL258" i="1"/>
  <c r="BM258" i="1"/>
  <c r="BJ258" i="1"/>
  <c r="BL160" i="1"/>
  <c r="BM160" i="1"/>
  <c r="BJ160" i="1"/>
  <c r="BB180" i="1"/>
  <c r="BA180" i="1" s="1"/>
  <c r="BJ180" i="1"/>
  <c r="BM180" i="1"/>
  <c r="BL180" i="1"/>
  <c r="BJ209" i="1"/>
  <c r="BL209" i="1"/>
  <c r="BM209" i="1"/>
  <c r="BL159" i="1"/>
  <c r="BM159" i="1"/>
  <c r="BB295" i="1"/>
  <c r="BA295" i="1" s="1"/>
  <c r="BL295" i="1"/>
  <c r="BM295" i="1"/>
  <c r="BJ295" i="1"/>
  <c r="BM272" i="1"/>
  <c r="BL272" i="1"/>
  <c r="BJ272" i="1"/>
  <c r="BL285" i="1"/>
  <c r="BM285" i="1"/>
  <c r="BJ285" i="1"/>
  <c r="BJ162" i="1"/>
  <c r="BL162" i="1"/>
  <c r="BM162" i="1"/>
  <c r="BL251" i="1"/>
  <c r="BJ251" i="1"/>
  <c r="BM251" i="1"/>
  <c r="BJ215" i="1"/>
  <c r="BL215" i="1"/>
  <c r="BM215" i="1"/>
  <c r="BL179" i="1"/>
  <c r="BM179" i="1"/>
  <c r="BJ179" i="1"/>
  <c r="BL234" i="1"/>
  <c r="BM234" i="1"/>
  <c r="BJ234" i="1"/>
  <c r="BJ268" i="1"/>
  <c r="BM268" i="1"/>
  <c r="BL268" i="1"/>
  <c r="BM262" i="1"/>
  <c r="BL262" i="1"/>
  <c r="BJ262" i="1"/>
  <c r="BJ279" i="1"/>
  <c r="BL279" i="1"/>
  <c r="BM279" i="1"/>
  <c r="BJ292" i="1"/>
  <c r="BL292" i="1"/>
  <c r="BM292" i="1"/>
  <c r="BJ296" i="1"/>
  <c r="BL296" i="1"/>
  <c r="BM296" i="1"/>
  <c r="BB248" i="1"/>
  <c r="BA248" i="1" s="1"/>
  <c r="BM248" i="1"/>
  <c r="BJ248" i="1"/>
  <c r="BL248" i="1"/>
  <c r="BB209" i="1"/>
  <c r="BA209" i="1" s="1"/>
  <c r="BB247" i="1"/>
  <c r="BA247" i="1" s="1"/>
  <c r="BB279" i="1"/>
  <c r="BA279" i="1" s="1"/>
  <c r="BB169" i="1"/>
  <c r="BA169" i="1" s="1"/>
  <c r="BB289" i="1"/>
  <c r="BA289" i="1" s="1"/>
  <c r="BB205" i="1"/>
  <c r="BA205" i="1" s="1"/>
  <c r="BB250" i="1"/>
  <c r="BA250" i="1" s="1"/>
  <c r="BB261" i="1"/>
  <c r="BA261" i="1" s="1"/>
  <c r="BB285" i="1"/>
  <c r="BA285" i="1" s="1"/>
  <c r="BB269" i="1"/>
  <c r="BA269" i="1" s="1"/>
  <c r="BB222" i="1"/>
  <c r="BA222" i="1" s="1"/>
  <c r="BB189" i="1"/>
  <c r="BA189" i="1" s="1"/>
  <c r="BB160" i="1"/>
  <c r="BA160" i="1" s="1"/>
  <c r="BB163" i="1"/>
  <c r="BA163" i="1" s="1"/>
  <c r="BB293" i="1"/>
  <c r="BA293" i="1" s="1"/>
  <c r="BB155" i="1"/>
  <c r="BA155" i="1" s="1"/>
  <c r="BB255" i="1"/>
  <c r="BA255" i="1" s="1"/>
  <c r="BB256" i="1"/>
  <c r="BA256" i="1" s="1"/>
  <c r="BB200" i="1"/>
  <c r="BA200" i="1" s="1"/>
  <c r="BB225" i="1"/>
  <c r="BA225" i="1" s="1"/>
  <c r="BB171" i="1"/>
  <c r="BA171" i="1" s="1"/>
  <c r="BB204" i="1"/>
  <c r="BA204" i="1" s="1"/>
  <c r="BB272" i="1"/>
  <c r="BA272" i="1" s="1"/>
  <c r="BB178" i="1"/>
  <c r="BA178" i="1" s="1"/>
  <c r="BB288" i="1"/>
  <c r="BA288" i="1" s="1"/>
  <c r="BB173" i="1"/>
  <c r="BA173" i="1" s="1"/>
  <c r="BB233" i="1"/>
  <c r="BA233" i="1" s="1"/>
  <c r="BB159" i="1"/>
  <c r="BB265" i="1"/>
  <c r="BA265" i="1" s="1"/>
  <c r="BB207" i="1"/>
  <c r="BA207" i="1" s="1"/>
  <c r="BB224" i="1"/>
  <c r="BA224" i="1" s="1"/>
  <c r="BB226" i="1"/>
  <c r="BA226" i="1" s="1"/>
  <c r="BB229" i="1"/>
  <c r="BA229" i="1" s="1"/>
  <c r="BB263" i="1"/>
  <c r="BA263" i="1" s="1"/>
  <c r="BB277" i="1"/>
  <c r="BA277" i="1" s="1"/>
  <c r="BB212" i="1"/>
  <c r="BA212" i="1" s="1"/>
  <c r="BB260" i="1"/>
  <c r="BA260" i="1" s="1"/>
  <c r="BB199" i="1"/>
  <c r="BA199" i="1" s="1"/>
  <c r="BB251" i="1"/>
  <c r="BA251" i="1" s="1"/>
  <c r="BB216" i="1"/>
  <c r="BA216" i="1" s="1"/>
  <c r="BB162" i="1"/>
  <c r="BA162" i="1" s="1"/>
  <c r="BB179" i="1"/>
  <c r="BA179" i="1" s="1"/>
  <c r="BB234" i="1"/>
  <c r="BA234" i="1" s="1"/>
  <c r="BB196" i="1"/>
  <c r="BA196" i="1" s="1"/>
  <c r="BB157" i="1"/>
  <c r="BA157" i="1" s="1"/>
  <c r="BB262" i="1"/>
  <c r="BA262" i="1" s="1"/>
  <c r="BB195" i="1"/>
  <c r="BA195" i="1" s="1"/>
  <c r="BB166" i="1"/>
  <c r="BA166" i="1" s="1"/>
  <c r="BB167" i="1"/>
  <c r="BA167" i="1" s="1"/>
  <c r="BB298" i="1"/>
  <c r="BA298" i="1" s="1"/>
  <c r="BB175" i="1"/>
  <c r="BA175" i="1" s="1"/>
  <c r="BB190" i="1"/>
  <c r="BA190" i="1" s="1"/>
  <c r="BB168" i="1"/>
  <c r="BA168" i="1" s="1"/>
  <c r="BB296" i="1"/>
  <c r="BA296" i="1" s="1"/>
  <c r="BB197" i="1"/>
  <c r="BA197" i="1" s="1"/>
  <c r="BB268" i="1"/>
  <c r="BA268" i="1" s="1"/>
  <c r="BB294" i="1"/>
  <c r="BA294" i="1" s="1"/>
  <c r="BB172" i="1"/>
  <c r="BB239" i="1"/>
  <c r="BA239" i="1" s="1"/>
  <c r="BB280" i="1"/>
  <c r="BA280" i="1" s="1"/>
  <c r="BB170" i="1"/>
  <c r="BA170" i="1" s="1"/>
  <c r="BB246" i="1"/>
  <c r="BA246" i="1" s="1"/>
  <c r="BB220" i="1"/>
  <c r="BA220" i="1" s="1"/>
  <c r="BB186" i="1"/>
  <c r="BA186" i="1" s="1"/>
  <c r="BB177" i="1"/>
  <c r="BA177" i="1" s="1"/>
  <c r="BB206" i="1"/>
  <c r="BA206" i="1" s="1"/>
  <c r="BB184" i="1"/>
  <c r="BA184" i="1" s="1"/>
  <c r="BB156" i="1"/>
  <c r="BA156" i="1" s="1"/>
  <c r="BB223" i="1"/>
  <c r="BA223" i="1" s="1"/>
  <c r="BB258" i="1"/>
  <c r="BA258" i="1" s="1"/>
  <c r="BB232" i="1"/>
  <c r="BA232" i="1" s="1"/>
  <c r="BB236" i="1"/>
  <c r="BA236" i="1" s="1"/>
  <c r="BB235" i="1"/>
  <c r="BA235" i="1" s="1"/>
  <c r="BB267" i="1"/>
  <c r="BA267" i="1" s="1"/>
  <c r="BB264" i="1"/>
  <c r="BA264" i="1" s="1"/>
  <c r="BB194" i="1"/>
  <c r="BA194" i="1" s="1"/>
  <c r="BB253" i="1"/>
  <c r="BA253" i="1" s="1"/>
  <c r="BB211" i="1"/>
  <c r="BA211" i="1" s="1"/>
  <c r="BB240" i="1"/>
  <c r="BA240" i="1" s="1"/>
  <c r="BB252" i="1"/>
  <c r="BA252" i="1" s="1"/>
  <c r="BB299" i="1"/>
  <c r="BA299" i="1" s="1"/>
  <c r="BB221" i="1"/>
  <c r="BA221" i="1" s="1"/>
  <c r="BB249" i="1"/>
  <c r="BA249" i="1" s="1"/>
  <c r="BB271" i="1"/>
  <c r="BA271" i="1" s="1"/>
  <c r="BB158" i="1"/>
  <c r="BB191" i="1"/>
  <c r="BA191" i="1" s="1"/>
  <c r="BB241" i="1"/>
  <c r="BA241" i="1" s="1"/>
  <c r="BB281" i="1"/>
  <c r="BA281" i="1" s="1"/>
  <c r="BB181" i="1"/>
  <c r="BA181" i="1" s="1"/>
  <c r="BB273" i="1"/>
  <c r="BA273" i="1" s="1"/>
  <c r="BB291" i="1"/>
  <c r="BA291" i="1" s="1"/>
  <c r="BB217" i="1"/>
  <c r="BA217" i="1" s="1"/>
  <c r="BB259" i="1"/>
  <c r="BA259" i="1" s="1"/>
  <c r="BB214" i="1"/>
  <c r="BA214" i="1" s="1"/>
  <c r="BB213" i="1"/>
  <c r="BA213" i="1" s="1"/>
  <c r="BB287" i="1"/>
  <c r="BA287" i="1" s="1"/>
  <c r="BB192" i="1"/>
  <c r="BA192" i="1" s="1"/>
  <c r="BB231" i="1"/>
  <c r="BA231" i="1" s="1"/>
  <c r="BB187" i="1"/>
  <c r="BA187" i="1" s="1"/>
  <c r="BB284" i="1"/>
  <c r="BA284" i="1" s="1"/>
  <c r="BB198" i="1"/>
  <c r="BA198" i="1" s="1"/>
  <c r="BB183" i="1"/>
  <c r="BA183" i="1" s="1"/>
  <c r="BB276" i="1"/>
  <c r="BA276" i="1" s="1"/>
  <c r="BB244" i="1"/>
  <c r="BA244" i="1" s="1"/>
  <c r="BB215" i="1"/>
  <c r="BA215" i="1" s="1"/>
  <c r="BB290" i="1"/>
  <c r="BA290" i="1" s="1"/>
  <c r="BB292" i="1"/>
  <c r="BA292" i="1" s="1"/>
  <c r="BB254" i="1"/>
  <c r="BA254" i="1" s="1"/>
  <c r="BB278" i="1"/>
  <c r="BA278" i="1" s="1"/>
  <c r="BB176" i="1"/>
  <c r="BA176" i="1" s="1"/>
  <c r="BB297" i="1"/>
  <c r="BA297" i="1" s="1"/>
  <c r="BB201" i="1"/>
  <c r="BA201" i="1" s="1"/>
  <c r="BB230" i="1"/>
  <c r="BA230" i="1" s="1"/>
  <c r="BB227" i="1"/>
  <c r="BA227" i="1" s="1"/>
  <c r="BB193" i="1"/>
  <c r="BA193" i="1" s="1"/>
  <c r="BB202" i="1"/>
  <c r="BA202" i="1" s="1"/>
  <c r="BB274" i="1"/>
  <c r="BA274" i="1" s="1"/>
  <c r="BB161" i="1"/>
  <c r="BA161" i="1" s="1"/>
  <c r="BB208" i="1"/>
  <c r="BA208" i="1" s="1"/>
  <c r="BB245" i="1"/>
  <c r="BA245" i="1" s="1"/>
  <c r="BO158" i="1" l="1"/>
  <c r="BJ159" i="1"/>
  <c r="BA158" i="1"/>
  <c r="BA159" i="1" s="1"/>
  <c r="AP13" i="1"/>
  <c r="AP12" i="1"/>
  <c r="BI197" i="1"/>
  <c r="BI178" i="1"/>
  <c r="BI299" i="1"/>
  <c r="BI234" i="1"/>
  <c r="BI156" i="1"/>
  <c r="BI159" i="1"/>
  <c r="BI298" i="1"/>
  <c r="BK216" i="1"/>
  <c r="BI260" i="1"/>
  <c r="BI155" i="1"/>
  <c r="BI289" i="1"/>
  <c r="BK204" i="1"/>
  <c r="BK287" i="1"/>
  <c r="BK296" i="1"/>
  <c r="BK277" i="1"/>
  <c r="BK292" i="1"/>
  <c r="BI195" i="1"/>
  <c r="BI286" i="1"/>
  <c r="BI203" i="1"/>
  <c r="BI198" i="1"/>
  <c r="BK181" i="1"/>
  <c r="BK211" i="1"/>
  <c r="BK176" i="1"/>
  <c r="BI218" i="1"/>
  <c r="BI180" i="1"/>
  <c r="BI169" i="1"/>
  <c r="BI190" i="1"/>
  <c r="BI162" i="1"/>
  <c r="BK263" i="1"/>
  <c r="BI216" i="1"/>
  <c r="BK269" i="1"/>
  <c r="BI237" i="1"/>
  <c r="BI261" i="1"/>
  <c r="BI161" i="1"/>
  <c r="BK191" i="1"/>
  <c r="BK298" i="1"/>
  <c r="BK200" i="1"/>
  <c r="BK159" i="1"/>
  <c r="BK203" i="1"/>
  <c r="BK156" i="1"/>
  <c r="BK161" i="1"/>
  <c r="BI204" i="1"/>
  <c r="BK190" i="1"/>
  <c r="BK286" i="1"/>
  <c r="BI296" i="1"/>
  <c r="BI263" i="1"/>
  <c r="BI188" i="1"/>
  <c r="BK188" i="1"/>
  <c r="BI281" i="1"/>
  <c r="BK281" i="1"/>
  <c r="BK199" i="1"/>
  <c r="BI199" i="1"/>
  <c r="BI194" i="1"/>
  <c r="BK194" i="1"/>
  <c r="BI259" i="1"/>
  <c r="BK259" i="1"/>
  <c r="BI164" i="1"/>
  <c r="BK164" i="1"/>
  <c r="BI185" i="1"/>
  <c r="BK185" i="1"/>
  <c r="BI205" i="1"/>
  <c r="BK205" i="1"/>
  <c r="BK253" i="1"/>
  <c r="BI253" i="1"/>
  <c r="BI225" i="1"/>
  <c r="BK225" i="1"/>
  <c r="BI295" i="1"/>
  <c r="BK295" i="1"/>
  <c r="BK207" i="1"/>
  <c r="BI207" i="1"/>
  <c r="BI257" i="1"/>
  <c r="BK257" i="1"/>
  <c r="BI209" i="1"/>
  <c r="BK209" i="1"/>
  <c r="BK232" i="1"/>
  <c r="BI232" i="1"/>
  <c r="BI269" i="1"/>
  <c r="BK198" i="1"/>
  <c r="BI200" i="1"/>
  <c r="BI213" i="1"/>
  <c r="BK213" i="1"/>
  <c r="BI211" i="1"/>
  <c r="BK162" i="1"/>
  <c r="BI294" i="1"/>
  <c r="BK294" i="1"/>
  <c r="BK189" i="1"/>
  <c r="BI189" i="1"/>
  <c r="BI179" i="1"/>
  <c r="BK179" i="1"/>
  <c r="BI235" i="1"/>
  <c r="BK235" i="1"/>
  <c r="BK157" i="1"/>
  <c r="BI157" i="1"/>
  <c r="BI254" i="1"/>
  <c r="BK254" i="1"/>
  <c r="BI229" i="1"/>
  <c r="BK229" i="1"/>
  <c r="BI212" i="1"/>
  <c r="BK212" i="1"/>
  <c r="BI268" i="1"/>
  <c r="BK268" i="1"/>
  <c r="BI210" i="1"/>
  <c r="BK210" i="1"/>
  <c r="BI272" i="1"/>
  <c r="BK272" i="1"/>
  <c r="BI246" i="1"/>
  <c r="BK246" i="1"/>
  <c r="BK173" i="1"/>
  <c r="BI173" i="1"/>
  <c r="BI276" i="1"/>
  <c r="BK276" i="1"/>
  <c r="BI176" i="1"/>
  <c r="BK197" i="1"/>
  <c r="BK178" i="1"/>
  <c r="BK223" i="1"/>
  <c r="BI223" i="1"/>
  <c r="BK208" i="1"/>
  <c r="BI208" i="1"/>
  <c r="BI230" i="1"/>
  <c r="BK230" i="1"/>
  <c r="BI280" i="1"/>
  <c r="BK280" i="1"/>
  <c r="BI262" i="1"/>
  <c r="BK262" i="1"/>
  <c r="BI226" i="1"/>
  <c r="BK226" i="1"/>
  <c r="BI193" i="1"/>
  <c r="BK193" i="1"/>
  <c r="BK184" i="1"/>
  <c r="BI184" i="1"/>
  <c r="BK274" i="1"/>
  <c r="BI274" i="1"/>
  <c r="BI273" i="1"/>
  <c r="BK273" i="1"/>
  <c r="BK168" i="1"/>
  <c r="BI168" i="1"/>
  <c r="BI228" i="1"/>
  <c r="BK228" i="1"/>
  <c r="BI284" i="1"/>
  <c r="BK284" i="1"/>
  <c r="BK195" i="1"/>
  <c r="BI287" i="1"/>
  <c r="BI252" i="1"/>
  <c r="BK252" i="1"/>
  <c r="BI238" i="1"/>
  <c r="BK238" i="1"/>
  <c r="BK271" i="1"/>
  <c r="BI271" i="1"/>
  <c r="BI244" i="1"/>
  <c r="BK244" i="1"/>
  <c r="BI278" i="1"/>
  <c r="BK278" i="1"/>
  <c r="BI283" i="1"/>
  <c r="BK283" i="1"/>
  <c r="BI250" i="1"/>
  <c r="BK250" i="1"/>
  <c r="BK279" i="1"/>
  <c r="BI279" i="1"/>
  <c r="BI167" i="1"/>
  <c r="BK167" i="1"/>
  <c r="BI174" i="1"/>
  <c r="BK174" i="1"/>
  <c r="BK192" i="1"/>
  <c r="BI192" i="1"/>
  <c r="BK240" i="1"/>
  <c r="BI240" i="1"/>
  <c r="BI163" i="1"/>
  <c r="BK163" i="1"/>
  <c r="BI166" i="1"/>
  <c r="BK166" i="1"/>
  <c r="BI172" i="1"/>
  <c r="BK172" i="1"/>
  <c r="BI249" i="1"/>
  <c r="BK249" i="1"/>
  <c r="BK299" i="1"/>
  <c r="BK180" i="1"/>
  <c r="BI191" i="1"/>
  <c r="BK256" i="1"/>
  <c r="BI256" i="1"/>
  <c r="BK237" i="1"/>
  <c r="BK289" i="1"/>
  <c r="BI265" i="1"/>
  <c r="BK265" i="1"/>
  <c r="BI290" i="1"/>
  <c r="BK290" i="1"/>
  <c r="BI275" i="1"/>
  <c r="BK275" i="1"/>
  <c r="BI291" i="1"/>
  <c r="BK291" i="1"/>
  <c r="BK239" i="1"/>
  <c r="BI239" i="1"/>
  <c r="BI206" i="1"/>
  <c r="BK206" i="1"/>
  <c r="BI270" i="1"/>
  <c r="BK270" i="1"/>
  <c r="BI251" i="1"/>
  <c r="BK251" i="1"/>
  <c r="BI233" i="1"/>
  <c r="BK233" i="1"/>
  <c r="BI242" i="1"/>
  <c r="BK242" i="1"/>
  <c r="BI217" i="1"/>
  <c r="BK217" i="1"/>
  <c r="BI267" i="1"/>
  <c r="BK267" i="1"/>
  <c r="BK285" i="1"/>
  <c r="BI285" i="1"/>
  <c r="BI187" i="1"/>
  <c r="BK187" i="1"/>
  <c r="BK247" i="1"/>
  <c r="BI247" i="1"/>
  <c r="BI196" i="1"/>
  <c r="BK196" i="1"/>
  <c r="BI292" i="1"/>
  <c r="BK261" i="1"/>
  <c r="BK260" i="1"/>
  <c r="BI181" i="1"/>
  <c r="BK245" i="1"/>
  <c r="BI245" i="1"/>
  <c r="BI222" i="1"/>
  <c r="BK222" i="1"/>
  <c r="BI177" i="1"/>
  <c r="BK177" i="1"/>
  <c r="BI293" i="1"/>
  <c r="BK293" i="1"/>
  <c r="BI220" i="1"/>
  <c r="BK220" i="1"/>
  <c r="BI266" i="1"/>
  <c r="BK266" i="1"/>
  <c r="BI171" i="1"/>
  <c r="BK171" i="1"/>
  <c r="BK282" i="1"/>
  <c r="BI282" i="1"/>
  <c r="BI241" i="1"/>
  <c r="BK241" i="1"/>
  <c r="BI201" i="1"/>
  <c r="BK201" i="1"/>
  <c r="BK160" i="1"/>
  <c r="BI160" i="1"/>
  <c r="BI170" i="1"/>
  <c r="BK170" i="1"/>
  <c r="BI221" i="1"/>
  <c r="BK221" i="1"/>
  <c r="BI175" i="1"/>
  <c r="BK175" i="1"/>
  <c r="BK165" i="1"/>
  <c r="BI165" i="1"/>
  <c r="BK248" i="1"/>
  <c r="BI248" i="1"/>
  <c r="BK183" i="1"/>
  <c r="BI183" i="1"/>
  <c r="BK224" i="1"/>
  <c r="BI224" i="1"/>
  <c r="BK234" i="1"/>
  <c r="BK169" i="1"/>
  <c r="BK218" i="1"/>
  <c r="BI236" i="1"/>
  <c r="BK236" i="1"/>
  <c r="BI243" i="1"/>
  <c r="BK243" i="1"/>
  <c r="BI277" i="1"/>
  <c r="BI214" i="1"/>
  <c r="BK214" i="1"/>
  <c r="BK215" i="1"/>
  <c r="BI215" i="1"/>
  <c r="BI202" i="1"/>
  <c r="BK202" i="1"/>
  <c r="BK219" i="1"/>
  <c r="BI219" i="1"/>
  <c r="BI288" i="1"/>
  <c r="BK288" i="1"/>
  <c r="BI182" i="1"/>
  <c r="BK182" i="1"/>
  <c r="BK231" i="1"/>
  <c r="BI231" i="1"/>
  <c r="BK264" i="1"/>
  <c r="BI264" i="1"/>
  <c r="BK255" i="1"/>
  <c r="BI255" i="1"/>
  <c r="BK297" i="1"/>
  <c r="BI297" i="1"/>
  <c r="BI227" i="1"/>
  <c r="BK227" i="1"/>
  <c r="BI258" i="1"/>
  <c r="BK258" i="1"/>
  <c r="BI186" i="1"/>
  <c r="BK186" i="1"/>
  <c r="BK155" i="1"/>
  <c r="BA172" i="1"/>
  <c r="AP10" i="1"/>
  <c r="AP26" i="1"/>
  <c r="AZ300" i="1"/>
  <c r="BK158" i="1" l="1"/>
  <c r="BI158" i="1"/>
  <c r="BC7" i="1"/>
  <c r="BC8" i="1" s="1"/>
  <c r="BC10" i="1" s="1"/>
  <c r="BJ158" i="1"/>
  <c r="AZ302" i="1"/>
  <c r="AZ301" i="1"/>
  <c r="AZ304" i="1"/>
  <c r="BC14" i="1" l="1"/>
  <c r="BC32" i="1"/>
  <c r="BE7" i="1" l="1"/>
  <c r="BE8" i="1" l="1"/>
  <c r="BE9" i="1"/>
  <c r="BE10" i="1" l="1"/>
  <c r="BE11" i="1" l="1"/>
  <c r="BE17" i="1"/>
  <c r="BE18" i="1" s="1"/>
  <c r="BE20" i="1" l="1"/>
  <c r="BE22" i="1" s="1"/>
  <c r="BE26" i="1" l="1"/>
  <c r="BE27" i="1"/>
  <c r="BE28" i="1" s="1"/>
  <c r="BE29" i="1" l="1"/>
  <c r="AS4" i="1" s="1"/>
  <c r="AX8" i="1" l="1"/>
  <c r="AY8" i="1" s="1"/>
  <c r="AZ8" i="1" l="1"/>
  <c r="AX9" i="1"/>
  <c r="AY9" i="1" s="1"/>
  <c r="AX10" i="1" l="1"/>
  <c r="AZ10" i="1" s="1"/>
  <c r="AZ9" i="1"/>
  <c r="AX11" i="1" l="1"/>
  <c r="AX12" i="1" s="1"/>
  <c r="AY10" i="1"/>
  <c r="AZ11" i="1" l="1"/>
  <c r="AY11" i="1"/>
  <c r="AZ12" i="1"/>
  <c r="AY12" i="1"/>
  <c r="AX13" i="1"/>
  <c r="AY13" i="1" s="1"/>
  <c r="AZ13" i="1" l="1"/>
  <c r="AZ14" i="1"/>
  <c r="AX14" i="1"/>
  <c r="AY14" i="1" s="1"/>
  <c r="AX15" i="1" l="1"/>
  <c r="AX16" i="1" s="1"/>
  <c r="AZ17" i="1" s="1"/>
  <c r="AZ15" i="1"/>
  <c r="AY15" i="1"/>
  <c r="AY16" i="1" l="1"/>
  <c r="AX17" i="1"/>
  <c r="AZ18" i="1" s="1"/>
  <c r="AZ16" i="1"/>
  <c r="AY17" i="1"/>
  <c r="AY18" i="1" l="1"/>
  <c r="AX18" i="1"/>
  <c r="AX19" i="1" s="1"/>
  <c r="AY19" i="1" s="1"/>
  <c r="AZ20" i="1" l="1"/>
  <c r="AX20" i="1"/>
  <c r="AY20" i="1" s="1"/>
  <c r="AZ19" i="1"/>
  <c r="AZ21" i="1" l="1"/>
  <c r="AY21" i="1"/>
  <c r="AX21" i="1"/>
  <c r="AX22" i="1" s="1"/>
  <c r="AZ22" i="1" s="1"/>
  <c r="AZ23" i="1" l="1"/>
  <c r="AY22" i="1"/>
  <c r="AX23" i="1"/>
  <c r="AZ24" i="1" s="1"/>
  <c r="AY23" i="1"/>
  <c r="AY24" i="1" l="1"/>
  <c r="AX24" i="1"/>
  <c r="AX25" i="1" s="1"/>
  <c r="AZ25" i="1" s="1"/>
  <c r="AY26" i="1" l="1"/>
  <c r="AX26" i="1"/>
  <c r="AZ26" i="1" s="1"/>
  <c r="AY25" i="1"/>
  <c r="AZ27" i="1" l="1"/>
  <c r="AY27" i="1"/>
  <c r="AX27" i="1"/>
  <c r="AZ28" i="1" s="1"/>
  <c r="AX28" i="1" l="1"/>
  <c r="AY28" i="1"/>
  <c r="AY29" i="1" l="1"/>
  <c r="AZ29" i="1"/>
  <c r="AX29" i="1"/>
  <c r="AX30" i="1" l="1"/>
  <c r="AX31" i="1" s="1"/>
  <c r="AY32" i="1" s="1"/>
  <c r="AZ30" i="1"/>
  <c r="AY30" i="1"/>
  <c r="AY31" i="1" l="1"/>
  <c r="AZ32" i="1"/>
  <c r="AX32" i="1"/>
  <c r="AZ33" i="1" s="1"/>
  <c r="AZ31" i="1"/>
  <c r="AY33" i="1" l="1"/>
  <c r="AX33" i="1"/>
  <c r="AX34" i="1" l="1"/>
  <c r="AY35" i="1" s="1"/>
  <c r="AZ34" i="1"/>
  <c r="AY34" i="1"/>
  <c r="AX35" i="1" l="1"/>
  <c r="AX36" i="1" s="1"/>
  <c r="AX37" i="1" s="1"/>
  <c r="AZ35" i="1"/>
  <c r="AZ36" i="1" l="1"/>
  <c r="AY36" i="1"/>
  <c r="AZ37" i="1"/>
  <c r="AY38" i="1"/>
  <c r="AX38" i="1"/>
  <c r="AY39" i="1" s="1"/>
  <c r="AY37" i="1"/>
  <c r="AZ38" i="1"/>
  <c r="AX39" i="1" l="1"/>
  <c r="AZ40" i="1" s="1"/>
  <c r="AZ39" i="1"/>
  <c r="AX40" i="1" l="1"/>
  <c r="AZ41" i="1" s="1"/>
  <c r="AY40" i="1"/>
  <c r="AY41" i="1" l="1"/>
  <c r="AX41" i="1"/>
  <c r="AY42" i="1" s="1"/>
  <c r="AX42" i="1" l="1"/>
  <c r="AY43" i="1" s="1"/>
  <c r="AZ42" i="1"/>
  <c r="AZ43" i="1" l="1"/>
  <c r="AX43" i="1"/>
  <c r="AX44" i="1" s="1"/>
  <c r="AZ45" i="1" s="1"/>
  <c r="AZ44" i="1" l="1"/>
  <c r="AY44" i="1"/>
  <c r="AY45" i="1"/>
  <c r="AX45" i="1"/>
  <c r="AX46" i="1" s="1"/>
  <c r="AZ47" i="1" s="1"/>
  <c r="AY46" i="1" l="1"/>
  <c r="AX47" i="1"/>
  <c r="AZ48" i="1" s="1"/>
  <c r="AY47" i="1"/>
  <c r="AZ46" i="1"/>
  <c r="AX48" i="1" l="1"/>
  <c r="AX49" i="1" s="1"/>
  <c r="AX50" i="1" s="1"/>
  <c r="AZ51" i="1" s="1"/>
  <c r="AY48" i="1"/>
  <c r="AY49" i="1" l="1"/>
  <c r="AZ49" i="1"/>
  <c r="AY51" i="1"/>
  <c r="AX51" i="1"/>
  <c r="AY52" i="1" s="1"/>
  <c r="AZ50" i="1"/>
  <c r="AY50" i="1"/>
  <c r="AZ52" i="1" l="1"/>
  <c r="AX52" i="1"/>
  <c r="AZ53" i="1" s="1"/>
  <c r="AX53" i="1" l="1"/>
  <c r="AZ54" i="1" s="1"/>
  <c r="AY53" i="1"/>
  <c r="AY54" i="1" l="1"/>
  <c r="AX54" i="1"/>
  <c r="AZ55" i="1" s="1"/>
  <c r="AX55" i="1" l="1"/>
  <c r="AZ56" i="1" s="1"/>
  <c r="AY55" i="1"/>
  <c r="AY56" i="1" l="1"/>
  <c r="AX56" i="1"/>
  <c r="AX57" i="1" s="1"/>
  <c r="AZ57" i="1" l="1"/>
  <c r="AY57" i="1"/>
  <c r="AX58" i="1"/>
  <c r="AY58" i="1"/>
  <c r="AZ58" i="1"/>
  <c r="AZ59" i="1" l="1"/>
  <c r="AY59" i="1"/>
  <c r="AX59" i="1"/>
  <c r="AZ60" i="1" l="1"/>
  <c r="AY60" i="1"/>
  <c r="AX60" i="1"/>
  <c r="AX61" i="1" l="1"/>
  <c r="AZ61" i="1"/>
  <c r="AY61" i="1"/>
  <c r="AY62" i="1" l="1"/>
  <c r="AX62" i="1"/>
  <c r="AZ62" i="1"/>
  <c r="AX63" i="1" l="1"/>
  <c r="AY63" i="1"/>
  <c r="AZ63" i="1"/>
  <c r="AZ64" i="1" l="1"/>
  <c r="AX64" i="1"/>
  <c r="AY64" i="1"/>
  <c r="AY65" i="1" l="1"/>
  <c r="AZ65" i="1"/>
  <c r="AX65" i="1"/>
  <c r="AZ66" i="1" l="1"/>
  <c r="AX66" i="1"/>
  <c r="AX67" i="1" s="1"/>
  <c r="AZ68" i="1" s="1"/>
  <c r="AY66" i="1"/>
  <c r="AZ67" i="1" l="1"/>
  <c r="AX68" i="1"/>
  <c r="AX69" i="1" s="1"/>
  <c r="AY68" i="1"/>
  <c r="AY67" i="1"/>
  <c r="AY69" i="1" l="1"/>
  <c r="AZ69" i="1"/>
  <c r="AZ70" i="1"/>
  <c r="AY70" i="1"/>
  <c r="AX70" i="1"/>
  <c r="AZ71" i="1" l="1"/>
  <c r="AX71" i="1"/>
  <c r="AY71" i="1"/>
  <c r="AX72" i="1" l="1"/>
  <c r="AY72" i="1"/>
  <c r="AZ72" i="1"/>
  <c r="AZ73" i="1" l="1"/>
  <c r="AX73" i="1"/>
  <c r="AY73" i="1"/>
  <c r="AX74" i="1" l="1"/>
  <c r="AZ74" i="1"/>
  <c r="AY74" i="1"/>
  <c r="AZ75" i="1" l="1"/>
  <c r="AX75" i="1"/>
  <c r="AY75" i="1"/>
  <c r="AZ76" i="1" l="1"/>
  <c r="AX76" i="1"/>
  <c r="AY76" i="1"/>
  <c r="AZ77" i="1" l="1"/>
  <c r="AX77" i="1"/>
  <c r="AY77" i="1"/>
  <c r="AZ78" i="1" l="1"/>
  <c r="AX78" i="1"/>
  <c r="AY78" i="1"/>
  <c r="AX79" i="1" l="1"/>
  <c r="AY79" i="1"/>
  <c r="AZ79" i="1"/>
  <c r="AZ80" i="1" l="1"/>
  <c r="AX80" i="1"/>
  <c r="AY80" i="1"/>
  <c r="AX81" i="1" l="1"/>
  <c r="AY81" i="1"/>
  <c r="AZ81" i="1"/>
  <c r="AX82" i="1" l="1"/>
  <c r="AZ82" i="1"/>
  <c r="AY82" i="1"/>
  <c r="AZ83" i="1" l="1"/>
  <c r="AX83" i="1"/>
  <c r="AY83" i="1"/>
  <c r="AY84" i="1" l="1"/>
  <c r="AX84" i="1"/>
  <c r="AZ84" i="1"/>
  <c r="AZ85" i="1" l="1"/>
  <c r="AX85" i="1"/>
  <c r="AY85" i="1"/>
  <c r="AY86" i="1" l="1"/>
  <c r="AX86" i="1"/>
  <c r="AZ86" i="1"/>
  <c r="AX87" i="1" l="1"/>
  <c r="AZ87" i="1"/>
  <c r="AY87" i="1"/>
  <c r="AY88" i="1" l="1"/>
  <c r="AX88" i="1"/>
  <c r="AZ88" i="1"/>
  <c r="AZ89" i="1" l="1"/>
  <c r="AX89" i="1"/>
  <c r="AY89" i="1"/>
  <c r="AZ90" i="1" l="1"/>
  <c r="AY90" i="1"/>
  <c r="AX90" i="1"/>
  <c r="AZ91" i="1" l="1"/>
  <c r="AX91" i="1"/>
  <c r="AY91" i="1"/>
  <c r="AX92" i="1" l="1"/>
  <c r="AZ92" i="1"/>
  <c r="AY92" i="1"/>
  <c r="AX93" i="1" l="1"/>
  <c r="AZ93" i="1"/>
  <c r="AY93" i="1"/>
  <c r="AZ94" i="1" l="1"/>
  <c r="AX94" i="1"/>
  <c r="AY94" i="1"/>
  <c r="AX95" i="1" l="1"/>
  <c r="AZ95" i="1"/>
  <c r="AY95" i="1"/>
  <c r="AX96" i="1" l="1"/>
  <c r="AZ96" i="1"/>
  <c r="AY96" i="1"/>
  <c r="AX97" i="1" l="1"/>
  <c r="AZ97" i="1"/>
  <c r="AY97" i="1"/>
  <c r="AX98" i="1" l="1"/>
  <c r="AY98" i="1"/>
  <c r="AZ98" i="1"/>
  <c r="AX99" i="1" l="1"/>
  <c r="AY99" i="1"/>
  <c r="AZ99" i="1"/>
  <c r="AY100" i="1" l="1"/>
  <c r="AX100" i="1"/>
  <c r="AZ100" i="1"/>
  <c r="AZ101" i="1" l="1"/>
  <c r="AX101" i="1"/>
  <c r="AY101" i="1"/>
  <c r="AZ102" i="1" l="1"/>
  <c r="AX102" i="1"/>
  <c r="AY102" i="1"/>
  <c r="AY103" i="1" l="1"/>
  <c r="AZ103" i="1"/>
  <c r="AX103" i="1"/>
  <c r="AX104" i="1" l="1"/>
  <c r="AZ104" i="1"/>
  <c r="AY104" i="1"/>
  <c r="AX105" i="1" l="1"/>
  <c r="AZ105" i="1"/>
  <c r="AY105" i="1"/>
  <c r="AZ106" i="1" l="1"/>
  <c r="AX106" i="1"/>
  <c r="AY106" i="1"/>
  <c r="AX107" i="1" l="1"/>
  <c r="AZ107" i="1"/>
  <c r="AY107" i="1"/>
  <c r="AX108" i="1" l="1"/>
  <c r="AZ108" i="1"/>
  <c r="AY108" i="1"/>
  <c r="AZ109" i="1" l="1"/>
  <c r="AY109" i="1"/>
  <c r="AX109" i="1"/>
  <c r="AZ110" i="1" l="1"/>
  <c r="AY110" i="1"/>
  <c r="AX110" i="1"/>
  <c r="AZ111" i="1" l="1"/>
  <c r="AY111" i="1"/>
  <c r="AX111" i="1"/>
  <c r="AX112" i="1" l="1"/>
  <c r="AZ112" i="1"/>
  <c r="AY112" i="1"/>
  <c r="AX113" i="1" l="1"/>
  <c r="AY113" i="1"/>
  <c r="AZ113" i="1"/>
  <c r="AZ114" i="1" l="1"/>
  <c r="AX114" i="1"/>
  <c r="AY114" i="1"/>
  <c r="AZ115" i="1" l="1"/>
  <c r="AX115" i="1"/>
  <c r="AY115" i="1"/>
  <c r="AZ116" i="1" l="1"/>
  <c r="AX116" i="1"/>
  <c r="AY116" i="1"/>
  <c r="AZ117" i="1" l="1"/>
  <c r="AX117" i="1"/>
  <c r="AY117" i="1"/>
  <c r="AX118" i="1" l="1"/>
  <c r="AY118" i="1"/>
  <c r="AZ118" i="1"/>
  <c r="AX119" i="1" l="1"/>
  <c r="AZ119" i="1"/>
  <c r="AY119" i="1"/>
  <c r="AY120" i="1" l="1"/>
  <c r="AZ120" i="1"/>
  <c r="AX120" i="1"/>
  <c r="AX121" i="1" l="1"/>
  <c r="AZ121" i="1"/>
  <c r="AY121" i="1"/>
  <c r="AX122" i="1" l="1"/>
  <c r="AZ122" i="1"/>
  <c r="AY122" i="1"/>
  <c r="AX123" i="1" l="1"/>
  <c r="AZ123" i="1"/>
  <c r="AY123" i="1"/>
  <c r="AZ124" i="1" l="1"/>
  <c r="AY124" i="1"/>
  <c r="AX124" i="1"/>
  <c r="AZ125" i="1" l="1"/>
  <c r="AY125" i="1"/>
  <c r="AX125" i="1"/>
  <c r="AZ126" i="1" l="1"/>
  <c r="AX126" i="1"/>
  <c r="AY126" i="1"/>
  <c r="AX127" i="1" l="1"/>
  <c r="AY127" i="1"/>
  <c r="AZ127" i="1"/>
  <c r="AX128" i="1" l="1"/>
  <c r="AZ128" i="1"/>
  <c r="AY128" i="1"/>
  <c r="AY129" i="1" l="1"/>
  <c r="AZ129" i="1"/>
  <c r="AX129" i="1"/>
  <c r="AZ130" i="1" l="1"/>
  <c r="AX130" i="1"/>
  <c r="AY130" i="1"/>
  <c r="AZ131" i="1" l="1"/>
  <c r="AX131" i="1"/>
  <c r="AY131" i="1"/>
  <c r="AX132" i="1" l="1"/>
  <c r="AZ132" i="1"/>
  <c r="AY132" i="1"/>
  <c r="AZ133" i="1" l="1"/>
  <c r="AY133" i="1"/>
  <c r="AX133" i="1"/>
  <c r="AZ134" i="1" l="1"/>
  <c r="AX134" i="1"/>
  <c r="AY134" i="1"/>
  <c r="AX135" i="1" l="1"/>
  <c r="AZ135" i="1"/>
  <c r="AY135" i="1"/>
  <c r="AX136" i="1" l="1"/>
  <c r="AY136" i="1"/>
  <c r="AZ136" i="1"/>
  <c r="AX137" i="1" l="1"/>
  <c r="AZ137" i="1"/>
  <c r="AY137" i="1"/>
  <c r="AX138" i="1" l="1"/>
  <c r="AY138" i="1"/>
  <c r="AZ138" i="1"/>
  <c r="AY139" i="1" l="1"/>
  <c r="AX139" i="1"/>
  <c r="AZ139" i="1"/>
  <c r="AZ140" i="1" l="1"/>
  <c r="AX140" i="1"/>
  <c r="AY140" i="1"/>
  <c r="AZ141" i="1" l="1"/>
  <c r="AY141" i="1"/>
  <c r="AX141" i="1"/>
  <c r="AZ142" i="1" l="1"/>
  <c r="AY142" i="1"/>
  <c r="AX142" i="1"/>
  <c r="AX143" i="1" l="1"/>
  <c r="AY143" i="1"/>
  <c r="AZ143" i="1"/>
  <c r="AY144" i="1" l="1"/>
  <c r="AZ144" i="1"/>
  <c r="AX144" i="1"/>
  <c r="AZ145" i="1" l="1"/>
  <c r="AX145" i="1"/>
  <c r="AY145" i="1"/>
  <c r="AZ146" i="1" l="1"/>
  <c r="AX146" i="1"/>
  <c r="AY146" i="1"/>
  <c r="AX147" i="1" l="1"/>
  <c r="AZ147" i="1"/>
  <c r="AY147" i="1"/>
  <c r="AZ148" i="1" l="1"/>
  <c r="AY148" i="1"/>
  <c r="AX148" i="1"/>
  <c r="AZ149" i="1" l="1"/>
  <c r="AX149" i="1"/>
  <c r="AY149" i="1"/>
  <c r="AX150" i="1" l="1"/>
  <c r="AZ150" i="1"/>
  <c r="AY150" i="1"/>
  <c r="AX151" i="1" l="1"/>
  <c r="AY151" i="1"/>
  <c r="AZ151" i="1"/>
  <c r="AX152" i="1" l="1"/>
  <c r="AZ152" i="1"/>
  <c r="AY152" i="1"/>
  <c r="AZ153" i="1" l="1"/>
  <c r="AX153" i="1"/>
  <c r="AY153" i="1"/>
  <c r="AY154" i="1" l="1"/>
  <c r="AX154" i="1"/>
  <c r="AZ154" i="1"/>
  <c r="AY155" i="1" l="1"/>
  <c r="AZ155" i="1"/>
  <c r="AX155" i="1"/>
  <c r="AX156" i="1" l="1"/>
  <c r="AZ156" i="1"/>
  <c r="AY156" i="1"/>
  <c r="AZ157" i="1" l="1"/>
  <c r="AY157" i="1"/>
  <c r="AX157" i="1"/>
  <c r="AX158" i="1" l="1"/>
  <c r="AZ158" i="1"/>
  <c r="AY158" i="1"/>
  <c r="AX159" i="1" l="1"/>
  <c r="AZ159" i="1"/>
  <c r="AY159" i="1"/>
  <c r="AX160" i="1" l="1"/>
  <c r="AZ160" i="1"/>
  <c r="AY160" i="1"/>
  <c r="AZ161" i="1" l="1"/>
  <c r="AX161" i="1"/>
  <c r="AY161" i="1"/>
  <c r="AX162" i="1" l="1"/>
  <c r="AZ162" i="1"/>
  <c r="AY162" i="1"/>
  <c r="AZ163" i="1" l="1"/>
  <c r="AX163" i="1"/>
  <c r="AY163" i="1"/>
  <c r="AZ164" i="1" l="1"/>
  <c r="AX164" i="1"/>
  <c r="AY164" i="1"/>
  <c r="AZ165" i="1" l="1"/>
  <c r="AX165" i="1"/>
  <c r="AY165" i="1"/>
  <c r="AZ166" i="1" l="1"/>
  <c r="AY166" i="1"/>
  <c r="AX166" i="1"/>
  <c r="AX167" i="1" l="1"/>
  <c r="AY167" i="1"/>
  <c r="AZ167" i="1"/>
  <c r="AY168" i="1" l="1"/>
  <c r="AX168" i="1"/>
  <c r="AZ168" i="1"/>
  <c r="AX169" i="1" l="1"/>
  <c r="AY169" i="1"/>
  <c r="AZ169" i="1"/>
  <c r="AX170" i="1" l="1"/>
  <c r="AZ170" i="1"/>
  <c r="AY170" i="1"/>
  <c r="AZ171" i="1" l="1"/>
  <c r="AX171" i="1"/>
  <c r="AY171" i="1"/>
  <c r="AZ172" i="1" l="1"/>
  <c r="AX172" i="1"/>
  <c r="AY172" i="1"/>
  <c r="AX173" i="1" l="1"/>
  <c r="AZ173" i="1"/>
  <c r="AY173" i="1"/>
  <c r="AX174" i="1" l="1"/>
  <c r="AY174" i="1"/>
  <c r="AZ174" i="1"/>
  <c r="AZ175" i="1" l="1"/>
  <c r="AX175" i="1"/>
  <c r="AY175" i="1"/>
  <c r="AZ176" i="1" l="1"/>
  <c r="AX176" i="1"/>
  <c r="AY176" i="1"/>
  <c r="AX177" i="1" l="1"/>
  <c r="AY177" i="1"/>
  <c r="AZ177" i="1"/>
  <c r="AX178" i="1" l="1"/>
  <c r="AZ178" i="1"/>
  <c r="AY178" i="1"/>
  <c r="AX179" i="1" l="1"/>
  <c r="AZ179" i="1"/>
  <c r="AY179" i="1"/>
  <c r="AX180" i="1" l="1"/>
  <c r="AZ180" i="1"/>
  <c r="AY180" i="1"/>
  <c r="AX181" i="1" l="1"/>
  <c r="AY181" i="1"/>
  <c r="AZ181" i="1"/>
  <c r="AY182" i="1" l="1"/>
  <c r="AX182" i="1"/>
  <c r="AZ182" i="1"/>
  <c r="AY183" i="1" l="1"/>
  <c r="AZ183" i="1"/>
  <c r="AX183" i="1"/>
  <c r="AY184" i="1" l="1"/>
  <c r="AZ184" i="1"/>
  <c r="AX184" i="1"/>
  <c r="AZ185" i="1" l="1"/>
  <c r="AY185" i="1"/>
  <c r="AX185" i="1"/>
  <c r="AX186" i="1" l="1"/>
  <c r="AY186" i="1"/>
  <c r="AZ186" i="1"/>
  <c r="AX187" i="1" l="1"/>
  <c r="AY187" i="1"/>
  <c r="AZ187" i="1"/>
  <c r="AZ188" i="1" l="1"/>
  <c r="AX188" i="1"/>
  <c r="AY188" i="1"/>
  <c r="AZ189" i="1" l="1"/>
  <c r="AY189" i="1"/>
  <c r="AX189" i="1"/>
  <c r="AZ190" i="1" l="1"/>
  <c r="AY190" i="1"/>
  <c r="AX190" i="1"/>
  <c r="AX191" i="1" l="1"/>
  <c r="AY191" i="1"/>
  <c r="AZ191" i="1"/>
  <c r="AZ192" i="1" l="1"/>
  <c r="AY192" i="1"/>
  <c r="AX192" i="1"/>
  <c r="AZ193" i="1" l="1"/>
  <c r="AX193" i="1"/>
  <c r="AY193" i="1"/>
  <c r="AZ194" i="1" l="1"/>
  <c r="AY194" i="1"/>
  <c r="AX194" i="1"/>
  <c r="AY195" i="1" l="1"/>
  <c r="AZ195" i="1"/>
  <c r="AX195" i="1"/>
  <c r="AX196" i="1" l="1"/>
  <c r="AY196" i="1"/>
  <c r="AZ196" i="1"/>
  <c r="AX197" i="1" l="1"/>
  <c r="AY197" i="1"/>
  <c r="AZ197" i="1"/>
  <c r="AX198" i="1" l="1"/>
  <c r="AY198" i="1"/>
  <c r="AZ198" i="1"/>
  <c r="AZ199" i="1" l="1"/>
  <c r="AY199" i="1"/>
  <c r="AX199" i="1"/>
  <c r="AX200" i="1" l="1"/>
  <c r="AZ200" i="1"/>
  <c r="AY200" i="1"/>
  <c r="AY201" i="1" l="1"/>
  <c r="AX201" i="1"/>
  <c r="AZ201" i="1"/>
  <c r="AX202" i="1" l="1"/>
  <c r="AZ202" i="1"/>
  <c r="AY202" i="1"/>
  <c r="AX203" i="1" l="1"/>
  <c r="AZ203" i="1"/>
  <c r="AY203" i="1"/>
  <c r="AX204" i="1" l="1"/>
  <c r="AZ204" i="1"/>
  <c r="AY204" i="1"/>
  <c r="AZ205" i="1" l="1"/>
  <c r="AX205" i="1"/>
  <c r="AY205" i="1"/>
  <c r="AZ206" i="1" l="1"/>
  <c r="AX206" i="1"/>
  <c r="AY206" i="1"/>
  <c r="AX207" i="1" l="1"/>
  <c r="AZ207" i="1"/>
  <c r="AY207" i="1"/>
  <c r="AX208" i="1" l="1"/>
  <c r="AZ208" i="1"/>
  <c r="AY208" i="1"/>
  <c r="AZ209" i="1" l="1"/>
  <c r="AX209" i="1"/>
  <c r="AY209" i="1"/>
  <c r="AX210" i="1" l="1"/>
  <c r="AZ210" i="1"/>
  <c r="AY210" i="1"/>
  <c r="AX211" i="1" l="1"/>
  <c r="AZ211" i="1"/>
  <c r="AY211" i="1"/>
  <c r="AZ212" i="1" l="1"/>
  <c r="AX212" i="1"/>
  <c r="AY212" i="1"/>
  <c r="AZ213" i="1" l="1"/>
  <c r="AX213" i="1"/>
  <c r="AY213" i="1"/>
  <c r="AZ214" i="1" l="1"/>
  <c r="AX214" i="1"/>
  <c r="AY214" i="1"/>
  <c r="AX215" i="1" l="1"/>
  <c r="AZ215" i="1"/>
  <c r="AY215" i="1"/>
  <c r="AZ216" i="1" l="1"/>
  <c r="AX216" i="1"/>
  <c r="AY216" i="1"/>
  <c r="AX217" i="1" l="1"/>
  <c r="AZ217" i="1"/>
  <c r="AY217" i="1"/>
  <c r="AX218" i="1" l="1"/>
  <c r="AZ218" i="1"/>
  <c r="AY218" i="1"/>
  <c r="AX219" i="1" l="1"/>
  <c r="AZ219" i="1"/>
  <c r="AY219" i="1"/>
  <c r="AZ220" i="1" l="1"/>
  <c r="AX220" i="1"/>
  <c r="AY220" i="1"/>
  <c r="AZ221" i="1" l="1"/>
  <c r="AX221" i="1"/>
  <c r="AY221" i="1"/>
  <c r="AX222" i="1" l="1"/>
  <c r="AZ222" i="1"/>
  <c r="AY222" i="1"/>
  <c r="AZ223" i="1" l="1"/>
  <c r="AX223" i="1"/>
  <c r="AY223" i="1"/>
  <c r="AZ224" i="1" l="1"/>
  <c r="AY224" i="1"/>
  <c r="AX224" i="1"/>
  <c r="AY225" i="1" l="1"/>
  <c r="AX225" i="1"/>
  <c r="AZ225" i="1"/>
  <c r="AX226" i="1" l="1"/>
  <c r="AY226" i="1"/>
  <c r="AZ226" i="1"/>
  <c r="AX227" i="1" l="1"/>
  <c r="AZ227" i="1"/>
  <c r="AY227" i="1"/>
  <c r="AY228" i="1" l="1"/>
  <c r="AX228" i="1"/>
  <c r="AZ228" i="1"/>
  <c r="AX229" i="1" l="1"/>
  <c r="AZ229" i="1"/>
  <c r="AY229" i="1"/>
  <c r="AZ230" i="1" l="1"/>
  <c r="AY230" i="1"/>
  <c r="AX230" i="1"/>
  <c r="AZ231" i="1" l="1"/>
  <c r="AX231" i="1"/>
  <c r="AY231" i="1"/>
  <c r="AZ232" i="1" l="1"/>
  <c r="AY232" i="1"/>
  <c r="AX232" i="1"/>
  <c r="AX233" i="1" l="1"/>
  <c r="AZ233" i="1"/>
  <c r="AY233" i="1"/>
  <c r="AX234" i="1" l="1"/>
  <c r="AZ234" i="1"/>
  <c r="AY234" i="1"/>
  <c r="AZ235" i="1" l="1"/>
  <c r="AY235" i="1"/>
  <c r="AX235" i="1"/>
  <c r="AX236" i="1" l="1"/>
  <c r="AZ236" i="1"/>
  <c r="AY236" i="1"/>
  <c r="AX237" i="1" l="1"/>
  <c r="AZ237" i="1"/>
  <c r="AY237" i="1"/>
  <c r="AX238" i="1" l="1"/>
  <c r="AZ238" i="1"/>
  <c r="AY238" i="1"/>
  <c r="AX239" i="1" l="1"/>
  <c r="AZ239" i="1"/>
  <c r="AY239" i="1"/>
  <c r="AZ240" i="1" l="1"/>
  <c r="AX240" i="1"/>
  <c r="AY240" i="1"/>
  <c r="AX241" i="1" l="1"/>
  <c r="AZ241" i="1"/>
  <c r="AY241" i="1"/>
  <c r="AZ242" i="1" l="1"/>
  <c r="AX242" i="1"/>
  <c r="AY242" i="1"/>
  <c r="AZ243" i="1" l="1"/>
  <c r="AX243" i="1"/>
  <c r="AY243" i="1"/>
  <c r="AX244" i="1" l="1"/>
  <c r="AZ244" i="1"/>
  <c r="AY244" i="1"/>
  <c r="AX245" i="1" l="1"/>
  <c r="AZ245" i="1"/>
  <c r="AY245" i="1"/>
  <c r="AZ246" i="1" l="1"/>
  <c r="AY246" i="1"/>
  <c r="AX246" i="1"/>
  <c r="AZ247" i="1" l="1"/>
  <c r="AY247" i="1"/>
  <c r="AX247" i="1"/>
  <c r="AZ248" i="1" l="1"/>
  <c r="AX248" i="1"/>
  <c r="AY248" i="1"/>
  <c r="AX249" i="1" l="1"/>
  <c r="AZ249" i="1"/>
  <c r="AY249" i="1"/>
  <c r="AX250" i="1" l="1"/>
  <c r="AY250" i="1"/>
  <c r="AZ250" i="1"/>
  <c r="AZ251" i="1" l="1"/>
  <c r="AX251" i="1"/>
  <c r="AY251" i="1"/>
  <c r="AZ252" i="1" l="1"/>
  <c r="AX252" i="1"/>
  <c r="AY252" i="1"/>
  <c r="AZ253" i="1" l="1"/>
  <c r="AX253" i="1"/>
  <c r="AY253" i="1"/>
  <c r="AZ254" i="1" l="1"/>
  <c r="AX254" i="1"/>
  <c r="AY254" i="1"/>
  <c r="AZ255" i="1" l="1"/>
  <c r="AX255" i="1"/>
  <c r="AY255" i="1"/>
  <c r="AZ256" i="1" l="1"/>
  <c r="AY256" i="1"/>
  <c r="AX256" i="1"/>
  <c r="AY257" i="1" l="1"/>
  <c r="AX257" i="1"/>
  <c r="AZ257" i="1"/>
  <c r="AX258" i="1" l="1"/>
  <c r="AZ258" i="1"/>
  <c r="AY258" i="1"/>
  <c r="AX259" i="1" l="1"/>
  <c r="AZ259" i="1"/>
  <c r="AY259" i="1"/>
  <c r="AZ260" i="1" l="1"/>
  <c r="AX260" i="1"/>
  <c r="AY260" i="1"/>
  <c r="AZ261" i="1" l="1"/>
  <c r="AX261" i="1"/>
  <c r="AY261" i="1"/>
  <c r="AX262" i="1" l="1"/>
  <c r="AY262" i="1"/>
  <c r="AZ262" i="1"/>
  <c r="AX263" i="1" l="1"/>
  <c r="AY263" i="1"/>
  <c r="AZ263" i="1"/>
  <c r="AY264" i="1" l="1"/>
  <c r="AX264" i="1"/>
  <c r="AZ264" i="1"/>
  <c r="AY265" i="1" l="1"/>
  <c r="AZ265" i="1"/>
  <c r="AX265" i="1"/>
  <c r="AZ266" i="1" l="1"/>
  <c r="AX266" i="1"/>
  <c r="AY266" i="1"/>
  <c r="AX267" i="1" l="1"/>
  <c r="AZ267" i="1"/>
  <c r="AY267" i="1"/>
  <c r="AZ268" i="1" l="1"/>
  <c r="AX268" i="1"/>
  <c r="AY268" i="1"/>
  <c r="AX269" i="1" l="1"/>
  <c r="AZ269" i="1"/>
  <c r="AY269" i="1"/>
  <c r="AZ270" i="1" l="1"/>
  <c r="AX270" i="1"/>
  <c r="AY270" i="1"/>
  <c r="AX271" i="1" l="1"/>
  <c r="AZ271" i="1"/>
  <c r="AY271" i="1"/>
  <c r="AZ272" i="1" l="1"/>
  <c r="AX272" i="1"/>
  <c r="AY272" i="1"/>
  <c r="AX273" i="1" l="1"/>
  <c r="AY273" i="1"/>
  <c r="AZ273" i="1"/>
  <c r="AX274" i="1" l="1"/>
  <c r="AY274" i="1"/>
  <c r="AZ274" i="1"/>
  <c r="AZ275" i="1" l="1"/>
  <c r="AX275" i="1"/>
  <c r="AY275" i="1"/>
  <c r="AZ276" i="1" l="1"/>
  <c r="AY276" i="1"/>
  <c r="AX276" i="1"/>
  <c r="AZ277" i="1" l="1"/>
  <c r="AX277" i="1"/>
  <c r="AY277" i="1"/>
  <c r="AZ278" i="1" l="1"/>
  <c r="AX278" i="1"/>
  <c r="AY278" i="1"/>
  <c r="AX279" i="1" l="1"/>
  <c r="AZ279" i="1"/>
  <c r="AY279" i="1"/>
  <c r="AZ280" i="1" l="1"/>
  <c r="AY280" i="1"/>
  <c r="AX280" i="1"/>
  <c r="AY281" i="1" l="1"/>
  <c r="AX281" i="1"/>
  <c r="AZ281" i="1"/>
  <c r="AY282" i="1" l="1"/>
  <c r="AZ282" i="1"/>
  <c r="AX282" i="1"/>
  <c r="AX283" i="1" l="1"/>
  <c r="AZ283" i="1"/>
  <c r="AY283" i="1"/>
  <c r="AX284" i="1" l="1"/>
  <c r="AZ284" i="1"/>
  <c r="AY284" i="1"/>
  <c r="AZ285" i="1" l="1"/>
  <c r="AX285" i="1"/>
  <c r="AY285" i="1"/>
  <c r="AZ286" i="1" l="1"/>
  <c r="AY286" i="1"/>
  <c r="AX286" i="1"/>
  <c r="AX287" i="1" l="1"/>
  <c r="AZ287" i="1"/>
  <c r="AY287" i="1"/>
  <c r="AZ288" i="1" l="1"/>
  <c r="AY288" i="1"/>
  <c r="AX288" i="1"/>
  <c r="AZ289" i="1" l="1"/>
  <c r="AX289" i="1"/>
  <c r="AY289" i="1"/>
  <c r="AZ290" i="1" l="1"/>
  <c r="AX290" i="1"/>
  <c r="AY290" i="1"/>
  <c r="AZ291" i="1" l="1"/>
  <c r="AX291" i="1"/>
  <c r="AY291" i="1"/>
  <c r="AX292" i="1" l="1"/>
  <c r="AY292" i="1"/>
  <c r="AZ292" i="1"/>
  <c r="AX293" i="1" l="1"/>
  <c r="AY293" i="1"/>
  <c r="AZ293" i="1"/>
  <c r="AX294" i="1" l="1"/>
  <c r="AY294" i="1"/>
  <c r="AZ294" i="1"/>
  <c r="AX295" i="1" l="1"/>
  <c r="AZ295" i="1"/>
  <c r="AY295" i="1"/>
  <c r="AX296" i="1" l="1"/>
  <c r="AZ296" i="1"/>
  <c r="AY296" i="1"/>
  <c r="AZ297" i="1" l="1"/>
  <c r="AX297" i="1"/>
  <c r="AY297" i="1"/>
  <c r="AZ298" i="1" l="1"/>
  <c r="AY298" i="1"/>
  <c r="AX298" i="1"/>
  <c r="AZ299" i="1" l="1"/>
  <c r="AX299" i="1"/>
  <c r="AY299" i="1"/>
  <c r="AX300" i="1" l="1"/>
  <c r="AX301" i="1" s="1"/>
  <c r="AX302" i="1" s="1"/>
  <c r="AX303" i="1" s="1"/>
  <c r="AX304" i="1" l="1"/>
  <c r="AX305" i="1" l="1"/>
  <c r="AD214" i="1" s="1"/>
  <c r="AD265" i="1"/>
  <c r="AD213" i="1"/>
  <c r="AD283" i="1"/>
  <c r="AD279" i="1"/>
  <c r="AD223" i="1"/>
  <c r="AD246" i="1"/>
  <c r="AD289" i="1"/>
  <c r="AD197" i="1"/>
  <c r="AD271" i="1"/>
  <c r="AD241" i="1"/>
  <c r="AD163" i="1"/>
  <c r="AD192" i="1"/>
  <c r="AD296" i="1"/>
  <c r="AD295" i="1"/>
  <c r="AD277" i="1"/>
  <c r="AD228" i="1"/>
  <c r="AE300" i="1"/>
  <c r="AD272" i="1"/>
  <c r="AD231" i="1"/>
  <c r="AD202" i="1"/>
  <c r="AD204" i="1"/>
  <c r="AD286" i="1"/>
  <c r="AD193" i="1"/>
  <c r="AD160" i="1"/>
  <c r="AD220" i="1"/>
  <c r="AD199" i="1"/>
  <c r="AD211" i="1"/>
  <c r="AD245" i="1"/>
  <c r="AD255" i="1"/>
  <c r="AD284" i="1"/>
  <c r="AD262" i="1"/>
  <c r="AD268" i="1"/>
  <c r="AD275" i="1"/>
  <c r="AD170" i="1"/>
  <c r="AD253" i="1"/>
  <c r="AD209" i="1"/>
  <c r="AD158" i="1"/>
  <c r="AD270" i="1"/>
  <c r="AD201" i="1"/>
  <c r="AD194" i="1"/>
  <c r="AD219" i="1"/>
  <c r="AD224" i="1"/>
  <c r="AD243" i="1"/>
  <c r="AD212" i="1"/>
  <c r="AD182" i="1"/>
  <c r="AD154" i="1"/>
  <c r="AD189" i="1"/>
  <c r="AD235" i="1"/>
  <c r="AD294" i="1"/>
  <c r="AD229" i="1"/>
  <c r="AD8" i="1"/>
  <c r="AK8" i="1" s="1"/>
  <c r="AD251" i="1"/>
  <c r="AD236" i="1"/>
  <c r="AD233" i="1"/>
  <c r="AD187" i="1"/>
  <c r="AD237" i="1"/>
  <c r="AD200" i="1"/>
  <c r="AD249" i="1"/>
  <c r="AD162" i="1"/>
  <c r="AD256" i="1"/>
  <c r="AD230" i="1"/>
  <c r="AD244" i="1"/>
  <c r="AD174" i="1"/>
  <c r="AD278" i="1"/>
  <c r="AD206" i="1"/>
  <c r="AD164" i="1"/>
  <c r="AD156" i="1"/>
  <c r="AD290" i="1"/>
  <c r="AD186" i="1"/>
  <c r="AD180" i="1"/>
  <c r="AD196" i="1"/>
  <c r="AD225" i="1"/>
  <c r="AD263" i="1"/>
  <c r="AD266" i="1"/>
  <c r="AD227" i="1"/>
  <c r="AD254" i="1"/>
  <c r="AD190" i="1"/>
  <c r="AD264" i="1"/>
  <c r="AD177" i="1"/>
  <c r="AD167" i="1"/>
  <c r="AD195" i="1"/>
  <c r="AD169" i="1"/>
  <c r="AD166" i="1"/>
  <c r="AD293" i="1"/>
  <c r="AD183" i="1"/>
  <c r="AD184" i="1"/>
  <c r="AD210" i="1"/>
  <c r="AD267" i="1"/>
  <c r="AD234" i="1"/>
  <c r="AD248" i="1"/>
  <c r="AD258" i="1"/>
  <c r="AD221" i="1"/>
  <c r="AD240" i="1"/>
  <c r="AD155" i="1"/>
  <c r="AD292" i="1"/>
  <c r="AD176" i="1"/>
  <c r="AD179" i="1"/>
  <c r="AD260" i="1"/>
  <c r="AD161" i="1"/>
  <c r="AD274" i="1"/>
  <c r="AD226" i="1"/>
  <c r="AD288" i="1"/>
  <c r="AD222" i="1"/>
  <c r="AD291" i="1"/>
  <c r="AD218" i="1"/>
  <c r="AD178" i="1"/>
  <c r="AD191" i="1"/>
  <c r="AD185" i="1"/>
  <c r="AD198" i="1"/>
  <c r="AD252" i="1"/>
  <c r="AD299" i="1"/>
  <c r="AD215" i="1"/>
  <c r="AD181" i="1" l="1"/>
  <c r="AD172" i="1"/>
  <c r="AD273" i="1"/>
  <c r="AD159" i="1"/>
  <c r="AD276" i="1"/>
  <c r="AD207" i="1"/>
  <c r="AD298" i="1"/>
  <c r="AJ298" i="1" s="1"/>
  <c r="AD259" i="1"/>
  <c r="AN259" i="1" s="1"/>
  <c r="AD250" i="1"/>
  <c r="AN250" i="1" s="1"/>
  <c r="AD242" i="1"/>
  <c r="AD217" i="1"/>
  <c r="AL217" i="1" s="1"/>
  <c r="AD175" i="1"/>
  <c r="AN175" i="1" s="1"/>
  <c r="AD247" i="1"/>
  <c r="AJ247" i="1" s="1"/>
  <c r="AD157" i="1"/>
  <c r="AL157" i="1" s="1"/>
  <c r="AD216" i="1"/>
  <c r="AI216" i="1" s="1"/>
  <c r="AD239" i="1"/>
  <c r="AJ239" i="1" s="1"/>
  <c r="AD287" i="1"/>
  <c r="AL287" i="1" s="1"/>
  <c r="AD257" i="1"/>
  <c r="AJ257" i="1" s="1"/>
  <c r="AD208" i="1"/>
  <c r="AN208" i="1" s="1"/>
  <c r="AD297" i="1"/>
  <c r="AI297" i="1" s="1"/>
  <c r="AD261" i="1"/>
  <c r="AN261" i="1" s="1"/>
  <c r="AD281" i="1"/>
  <c r="AI281" i="1" s="1"/>
  <c r="AD205" i="1"/>
  <c r="AJ205" i="1" s="1"/>
  <c r="AD282" i="1"/>
  <c r="AN282" i="1" s="1"/>
  <c r="AD168" i="1"/>
  <c r="AD173" i="1"/>
  <c r="AD269" i="1"/>
  <c r="AI269" i="1" s="1"/>
  <c r="AD232" i="1"/>
  <c r="AI232" i="1" s="1"/>
  <c r="AD203" i="1"/>
  <c r="AN203" i="1" s="1"/>
  <c r="AD280" i="1"/>
  <c r="AJ280" i="1" s="1"/>
  <c r="AD188" i="1"/>
  <c r="AI188" i="1" s="1"/>
  <c r="AD285" i="1"/>
  <c r="AN285" i="1" s="1"/>
  <c r="AD165" i="1"/>
  <c r="AD171" i="1"/>
  <c r="AI1" i="1"/>
  <c r="AD238" i="1"/>
  <c r="AI238" i="1" s="1"/>
  <c r="AN214" i="1"/>
  <c r="AI214" i="1"/>
  <c r="AJ214" i="1"/>
  <c r="AL214" i="1"/>
  <c r="AJ207" i="1"/>
  <c r="AI207" i="1"/>
  <c r="AL207" i="1"/>
  <c r="AN207" i="1"/>
  <c r="AN159" i="1"/>
  <c r="AJ159" i="1"/>
  <c r="AI159" i="1"/>
  <c r="AL159" i="1"/>
  <c r="AJ276" i="1"/>
  <c r="AL276" i="1"/>
  <c r="AI276" i="1"/>
  <c r="AN276" i="1"/>
  <c r="AJ258" i="1"/>
  <c r="AI258" i="1"/>
  <c r="AN258" i="1"/>
  <c r="AL258" i="1"/>
  <c r="AJ256" i="1"/>
  <c r="AI256" i="1"/>
  <c r="AL256" i="1"/>
  <c r="AN256" i="1"/>
  <c r="AN212" i="1"/>
  <c r="AL212" i="1"/>
  <c r="AJ212" i="1"/>
  <c r="AI212" i="1"/>
  <c r="AL260" i="1"/>
  <c r="AJ260" i="1"/>
  <c r="AN260" i="1"/>
  <c r="AI260" i="1"/>
  <c r="AN248" i="1"/>
  <c r="AI248" i="1"/>
  <c r="AL248" i="1"/>
  <c r="AJ248" i="1"/>
  <c r="AN169" i="1"/>
  <c r="AI169" i="1"/>
  <c r="AL169" i="1"/>
  <c r="AJ169" i="1"/>
  <c r="AL227" i="1"/>
  <c r="AJ227" i="1"/>
  <c r="AI227" i="1"/>
  <c r="AN227" i="1"/>
  <c r="AJ156" i="1"/>
  <c r="AL156" i="1"/>
  <c r="AN156" i="1"/>
  <c r="AI156" i="1"/>
  <c r="AL162" i="1"/>
  <c r="AN162" i="1"/>
  <c r="AJ162" i="1"/>
  <c r="AI162" i="1"/>
  <c r="AI8" i="1"/>
  <c r="AJ8" i="1"/>
  <c r="AL8" i="1"/>
  <c r="AL243" i="1"/>
  <c r="AN243" i="1"/>
  <c r="AI243" i="1"/>
  <c r="AJ243" i="1"/>
  <c r="AL253" i="1"/>
  <c r="AI253" i="1"/>
  <c r="AN253" i="1"/>
  <c r="AJ253" i="1"/>
  <c r="AL211" i="1"/>
  <c r="AI211" i="1"/>
  <c r="AN211" i="1"/>
  <c r="AJ211" i="1"/>
  <c r="AI231" i="1"/>
  <c r="AN231" i="1"/>
  <c r="AL231" i="1"/>
  <c r="AJ231" i="1"/>
  <c r="AI250" i="1"/>
  <c r="AI242" i="1"/>
  <c r="AN242" i="1"/>
  <c r="AJ242" i="1"/>
  <c r="AL242" i="1"/>
  <c r="AJ217" i="1"/>
  <c r="AL254" i="1"/>
  <c r="AI254" i="1"/>
  <c r="AJ254" i="1"/>
  <c r="AN254" i="1"/>
  <c r="AI251" i="1"/>
  <c r="AN251" i="1"/>
  <c r="AL251" i="1"/>
  <c r="AJ251" i="1"/>
  <c r="AJ218" i="1"/>
  <c r="AN218" i="1"/>
  <c r="AI218" i="1"/>
  <c r="AL218" i="1"/>
  <c r="AI215" i="1"/>
  <c r="AJ215" i="1"/>
  <c r="AN215" i="1"/>
  <c r="AL215" i="1"/>
  <c r="AL291" i="1"/>
  <c r="AJ291" i="1"/>
  <c r="AI291" i="1"/>
  <c r="AN291" i="1"/>
  <c r="AN179" i="1"/>
  <c r="AI179" i="1"/>
  <c r="AJ179" i="1"/>
  <c r="AL179" i="1"/>
  <c r="AJ234" i="1"/>
  <c r="AI234" i="1"/>
  <c r="AN234" i="1"/>
  <c r="AL234" i="1"/>
  <c r="AN195" i="1"/>
  <c r="AI195" i="1"/>
  <c r="AL195" i="1"/>
  <c r="AJ195" i="1"/>
  <c r="AJ266" i="1"/>
  <c r="AI266" i="1"/>
  <c r="AN266" i="1"/>
  <c r="AL266" i="1"/>
  <c r="AJ164" i="1"/>
  <c r="AL164" i="1"/>
  <c r="AI164" i="1"/>
  <c r="AN164" i="1"/>
  <c r="AL249" i="1"/>
  <c r="AJ249" i="1"/>
  <c r="AN249" i="1"/>
  <c r="AI249" i="1"/>
  <c r="AN229" i="1"/>
  <c r="AJ229" i="1"/>
  <c r="AI229" i="1"/>
  <c r="AL229" i="1"/>
  <c r="AI224" i="1"/>
  <c r="AJ224" i="1"/>
  <c r="AN224" i="1"/>
  <c r="AL224" i="1"/>
  <c r="AI170" i="1"/>
  <c r="AN170" i="1"/>
  <c r="AL170" i="1"/>
  <c r="AJ170" i="1"/>
  <c r="AJ199" i="1"/>
  <c r="AI199" i="1"/>
  <c r="AN199" i="1"/>
  <c r="AL199" i="1"/>
  <c r="AN272" i="1"/>
  <c r="AJ272" i="1"/>
  <c r="AI272" i="1"/>
  <c r="AL272" i="1"/>
  <c r="AJ287" i="1"/>
  <c r="AI287" i="1"/>
  <c r="AN287" i="1"/>
  <c r="AJ290" i="1"/>
  <c r="AI290" i="1"/>
  <c r="AL290" i="1"/>
  <c r="AN290" i="1"/>
  <c r="AL209" i="1"/>
  <c r="AN209" i="1"/>
  <c r="AJ209" i="1"/>
  <c r="AI209" i="1"/>
  <c r="AI299" i="1"/>
  <c r="AJ299" i="1"/>
  <c r="AN299" i="1"/>
  <c r="AL299" i="1"/>
  <c r="AL222" i="1"/>
  <c r="AJ222" i="1"/>
  <c r="AN222" i="1"/>
  <c r="AI222" i="1"/>
  <c r="AN176" i="1"/>
  <c r="AL176" i="1"/>
  <c r="AI176" i="1"/>
  <c r="AJ176" i="1"/>
  <c r="AI267" i="1"/>
  <c r="AJ267" i="1"/>
  <c r="AN267" i="1"/>
  <c r="AL267" i="1"/>
  <c r="AL167" i="1"/>
  <c r="AN167" i="1"/>
  <c r="AI167" i="1"/>
  <c r="AJ167" i="1"/>
  <c r="AL263" i="1"/>
  <c r="AN263" i="1"/>
  <c r="AJ263" i="1"/>
  <c r="AI263" i="1"/>
  <c r="AI206" i="1"/>
  <c r="AJ206" i="1"/>
  <c r="AN206" i="1"/>
  <c r="AL206" i="1"/>
  <c r="AJ200" i="1"/>
  <c r="AI200" i="1"/>
  <c r="AL200" i="1"/>
  <c r="AN200" i="1"/>
  <c r="AJ294" i="1"/>
  <c r="AN294" i="1"/>
  <c r="AI294" i="1"/>
  <c r="AL294" i="1"/>
  <c r="AJ219" i="1"/>
  <c r="AI219" i="1"/>
  <c r="AN219" i="1"/>
  <c r="AL219" i="1"/>
  <c r="AI275" i="1"/>
  <c r="AJ275" i="1"/>
  <c r="AN275" i="1"/>
  <c r="AL275" i="1"/>
  <c r="AN220" i="1"/>
  <c r="AL220" i="1"/>
  <c r="AJ220" i="1"/>
  <c r="AI220" i="1"/>
  <c r="AK300" i="1"/>
  <c r="AJ300" i="1"/>
  <c r="AN300" i="1"/>
  <c r="AJ163" i="1"/>
  <c r="AI163" i="1"/>
  <c r="AL163" i="1"/>
  <c r="AN163" i="1"/>
  <c r="AN289" i="1"/>
  <c r="AJ289" i="1"/>
  <c r="AL289" i="1"/>
  <c r="AI289" i="1"/>
  <c r="AJ279" i="1"/>
  <c r="AN279" i="1"/>
  <c r="AI279" i="1"/>
  <c r="AL279" i="1"/>
  <c r="AI265" i="1"/>
  <c r="AJ265" i="1"/>
  <c r="AN265" i="1"/>
  <c r="AL265" i="1"/>
  <c r="AI273" i="1"/>
  <c r="AN273" i="1"/>
  <c r="AL273" i="1"/>
  <c r="AJ273" i="1"/>
  <c r="AN178" i="1"/>
  <c r="AL178" i="1"/>
  <c r="AJ178" i="1"/>
  <c r="AI178" i="1"/>
  <c r="AI177" i="1"/>
  <c r="AN177" i="1"/>
  <c r="AJ177" i="1"/>
  <c r="AL177" i="1"/>
  <c r="AN225" i="1"/>
  <c r="AI225" i="1"/>
  <c r="AJ225" i="1"/>
  <c r="AL225" i="1"/>
  <c r="AI278" i="1"/>
  <c r="AL278" i="1"/>
  <c r="AN278" i="1"/>
  <c r="AJ278" i="1"/>
  <c r="AL237" i="1"/>
  <c r="AN237" i="1"/>
  <c r="AI237" i="1"/>
  <c r="AJ237" i="1"/>
  <c r="AN235" i="1"/>
  <c r="AI235" i="1"/>
  <c r="AJ235" i="1"/>
  <c r="AL235" i="1"/>
  <c r="AI194" i="1"/>
  <c r="AJ194" i="1"/>
  <c r="AN194" i="1"/>
  <c r="AL194" i="1"/>
  <c r="AJ268" i="1"/>
  <c r="AI268" i="1"/>
  <c r="AN268" i="1"/>
  <c r="AL268" i="1"/>
  <c r="AL160" i="1"/>
  <c r="AI160" i="1"/>
  <c r="AJ160" i="1"/>
  <c r="AN160" i="1"/>
  <c r="AL228" i="1"/>
  <c r="AI228" i="1"/>
  <c r="AJ228" i="1"/>
  <c r="AN228" i="1"/>
  <c r="AI241" i="1"/>
  <c r="AN241" i="1"/>
  <c r="AJ241" i="1"/>
  <c r="AL241" i="1"/>
  <c r="AL161" i="1"/>
  <c r="AI161" i="1"/>
  <c r="AN161" i="1"/>
  <c r="AJ161" i="1"/>
  <c r="AL288" i="1"/>
  <c r="AJ288" i="1"/>
  <c r="AN288" i="1"/>
  <c r="AI288" i="1"/>
  <c r="AI210" i="1"/>
  <c r="AL210" i="1"/>
  <c r="AJ210" i="1"/>
  <c r="AN210" i="1"/>
  <c r="AJ226" i="1"/>
  <c r="AL226" i="1"/>
  <c r="AN226" i="1"/>
  <c r="AI226" i="1"/>
  <c r="AL155" i="1"/>
  <c r="AJ155" i="1"/>
  <c r="AI155" i="1"/>
  <c r="AN155" i="1"/>
  <c r="AJ184" i="1"/>
  <c r="AI184" i="1"/>
  <c r="AN184" i="1"/>
  <c r="AL184" i="1"/>
  <c r="AN196" i="1"/>
  <c r="AJ196" i="1"/>
  <c r="AL196" i="1"/>
  <c r="AI196" i="1"/>
  <c r="AJ174" i="1"/>
  <c r="AL174" i="1"/>
  <c r="AI174" i="1"/>
  <c r="AN174" i="1"/>
  <c r="AN187" i="1"/>
  <c r="AI187" i="1"/>
  <c r="AL187" i="1"/>
  <c r="AJ187" i="1"/>
  <c r="AI189" i="1"/>
  <c r="AN189" i="1"/>
  <c r="AL189" i="1"/>
  <c r="AJ189" i="1"/>
  <c r="AL201" i="1"/>
  <c r="AI201" i="1"/>
  <c r="AJ201" i="1"/>
  <c r="AN201" i="1"/>
  <c r="AL262" i="1"/>
  <c r="AN262" i="1"/>
  <c r="AJ262" i="1"/>
  <c r="AI262" i="1"/>
  <c r="AN193" i="1"/>
  <c r="AJ193" i="1"/>
  <c r="AL193" i="1"/>
  <c r="AI193" i="1"/>
  <c r="AL277" i="1"/>
  <c r="AI277" i="1"/>
  <c r="AJ277" i="1"/>
  <c r="AN277" i="1"/>
  <c r="AI168" i="1"/>
  <c r="AJ168" i="1"/>
  <c r="AN168" i="1"/>
  <c r="AL168" i="1"/>
  <c r="AN173" i="1"/>
  <c r="AI173" i="1"/>
  <c r="AJ173" i="1"/>
  <c r="AL173" i="1"/>
  <c r="AN166" i="1"/>
  <c r="AJ166" i="1"/>
  <c r="AI166" i="1"/>
  <c r="AL166" i="1"/>
  <c r="AI292" i="1"/>
  <c r="AJ292" i="1"/>
  <c r="AN292" i="1"/>
  <c r="AL292" i="1"/>
  <c r="AJ198" i="1"/>
  <c r="AN198" i="1"/>
  <c r="AI198" i="1"/>
  <c r="AL198" i="1"/>
  <c r="AJ185" i="1"/>
  <c r="AI185" i="1"/>
  <c r="AL185" i="1"/>
  <c r="AN185" i="1"/>
  <c r="AJ274" i="1"/>
  <c r="AI274" i="1"/>
  <c r="AN274" i="1"/>
  <c r="AL274" i="1"/>
  <c r="AN240" i="1"/>
  <c r="AI240" i="1"/>
  <c r="AJ240" i="1"/>
  <c r="AL240" i="1"/>
  <c r="AL183" i="1"/>
  <c r="AJ183" i="1"/>
  <c r="AI183" i="1"/>
  <c r="AN183" i="1"/>
  <c r="AI264" i="1"/>
  <c r="AN264" i="1"/>
  <c r="AJ264" i="1"/>
  <c r="AL264" i="1"/>
  <c r="AN180" i="1"/>
  <c r="AL180" i="1"/>
  <c r="AJ180" i="1"/>
  <c r="AI180" i="1"/>
  <c r="AI244" i="1"/>
  <c r="AJ244" i="1"/>
  <c r="AN244" i="1"/>
  <c r="AL244" i="1"/>
  <c r="AL233" i="1"/>
  <c r="AJ233" i="1"/>
  <c r="AI233" i="1"/>
  <c r="AN233" i="1"/>
  <c r="AI154" i="1"/>
  <c r="AN154" i="1"/>
  <c r="AL154" i="1"/>
  <c r="AJ154" i="1"/>
  <c r="AJ270" i="1"/>
  <c r="AN270" i="1"/>
  <c r="AI270" i="1"/>
  <c r="AL270" i="1"/>
  <c r="AN284" i="1"/>
  <c r="AJ284" i="1"/>
  <c r="AI284" i="1"/>
  <c r="AL284" i="1"/>
  <c r="AI286" i="1"/>
  <c r="AN286" i="1"/>
  <c r="AL286" i="1"/>
  <c r="AJ286" i="1"/>
  <c r="AJ295" i="1"/>
  <c r="AL295" i="1"/>
  <c r="AN295" i="1"/>
  <c r="AI295" i="1"/>
  <c r="AN165" i="1"/>
  <c r="AJ165" i="1"/>
  <c r="AI165" i="1"/>
  <c r="AL165" i="1"/>
  <c r="AN171" i="1"/>
  <c r="AJ171" i="1"/>
  <c r="AI171" i="1"/>
  <c r="AL171" i="1"/>
  <c r="AI252" i="1"/>
  <c r="AL252" i="1"/>
  <c r="AN252" i="1"/>
  <c r="AJ252" i="1"/>
  <c r="AN191" i="1"/>
  <c r="AJ191" i="1"/>
  <c r="AI191" i="1"/>
  <c r="AL191" i="1"/>
  <c r="AN221" i="1"/>
  <c r="AJ221" i="1"/>
  <c r="AI221" i="1"/>
  <c r="AL221" i="1"/>
  <c r="AJ293" i="1"/>
  <c r="AL293" i="1"/>
  <c r="AI293" i="1"/>
  <c r="AN293" i="1"/>
  <c r="AL190" i="1"/>
  <c r="AI190" i="1"/>
  <c r="AJ190" i="1"/>
  <c r="AN190" i="1"/>
  <c r="AL186" i="1"/>
  <c r="AI186" i="1"/>
  <c r="AN186" i="1"/>
  <c r="AJ186" i="1"/>
  <c r="AJ230" i="1"/>
  <c r="AN230" i="1"/>
  <c r="AI230" i="1"/>
  <c r="AL230" i="1"/>
  <c r="AJ236" i="1"/>
  <c r="AI236" i="1"/>
  <c r="AL236" i="1"/>
  <c r="AN236" i="1"/>
  <c r="AN182" i="1"/>
  <c r="AJ182" i="1"/>
  <c r="AL182" i="1"/>
  <c r="AI182" i="1"/>
  <c r="AJ158" i="1"/>
  <c r="AN158" i="1"/>
  <c r="AI158" i="1"/>
  <c r="AL158" i="1"/>
  <c r="AJ255" i="1"/>
  <c r="AI255" i="1"/>
  <c r="AN255" i="1"/>
  <c r="AL255" i="1"/>
  <c r="AI204" i="1"/>
  <c r="AJ204" i="1"/>
  <c r="AN204" i="1"/>
  <c r="AL204" i="1"/>
  <c r="AI296" i="1"/>
  <c r="AN296" i="1"/>
  <c r="AJ296" i="1"/>
  <c r="AL296" i="1"/>
  <c r="AI271" i="1"/>
  <c r="AJ271" i="1"/>
  <c r="AN271" i="1"/>
  <c r="AL271" i="1"/>
  <c r="AN246" i="1"/>
  <c r="AJ246" i="1"/>
  <c r="AI246" i="1"/>
  <c r="AL246" i="1"/>
  <c r="AJ283" i="1"/>
  <c r="AN283" i="1"/>
  <c r="AI283" i="1"/>
  <c r="AL283" i="1"/>
  <c r="AL181" i="1"/>
  <c r="AN181" i="1"/>
  <c r="AI181" i="1"/>
  <c r="AJ181" i="1"/>
  <c r="AI245" i="1"/>
  <c r="AJ245" i="1"/>
  <c r="AN245" i="1"/>
  <c r="AL245" i="1"/>
  <c r="AN202" i="1"/>
  <c r="AI202" i="1"/>
  <c r="AL202" i="1"/>
  <c r="AJ202" i="1"/>
  <c r="AI192" i="1"/>
  <c r="AL192" i="1"/>
  <c r="AJ192" i="1"/>
  <c r="AN192" i="1"/>
  <c r="AN197" i="1"/>
  <c r="AI197" i="1"/>
  <c r="AJ197" i="1"/>
  <c r="AL197" i="1"/>
  <c r="AL223" i="1"/>
  <c r="AI223" i="1"/>
  <c r="AN223" i="1"/>
  <c r="AJ223" i="1"/>
  <c r="AL213" i="1"/>
  <c r="AN213" i="1"/>
  <c r="AI213" i="1"/>
  <c r="AJ213" i="1"/>
  <c r="AI172" i="1"/>
  <c r="AN172" i="1"/>
  <c r="AJ172" i="1"/>
  <c r="AL172" i="1"/>
  <c r="AJ259" i="1" l="1"/>
  <c r="AL285" i="1"/>
  <c r="AJ216" i="1"/>
  <c r="AI298" i="1"/>
  <c r="AJ188" i="1"/>
  <c r="AI259" i="1"/>
  <c r="AL282" i="1"/>
  <c r="AL259" i="1"/>
  <c r="AJ282" i="1"/>
  <c r="AN205" i="1"/>
  <c r="AI282" i="1"/>
  <c r="AI239" i="1"/>
  <c r="AJ285" i="1"/>
  <c r="AN239" i="1"/>
  <c r="AI285" i="1"/>
  <c r="AL239" i="1"/>
  <c r="AL188" i="1"/>
  <c r="AL216" i="1"/>
  <c r="AN298" i="1"/>
  <c r="AN216" i="1"/>
  <c r="AI205" i="1"/>
  <c r="AL205" i="1"/>
  <c r="AN188" i="1"/>
  <c r="AL298" i="1"/>
  <c r="AJ269" i="1"/>
  <c r="AJ208" i="1"/>
  <c r="AI217" i="1"/>
  <c r="AN217" i="1"/>
  <c r="AN269" i="1"/>
  <c r="AI208" i="1"/>
  <c r="AL269" i="1"/>
  <c r="AL208" i="1"/>
  <c r="AJ250" i="1"/>
  <c r="AL250" i="1"/>
  <c r="AN247" i="1"/>
  <c r="AL261" i="1"/>
  <c r="AJ261" i="1"/>
  <c r="AL247" i="1"/>
  <c r="AI261" i="1"/>
  <c r="AI247" i="1"/>
  <c r="AL203" i="1"/>
  <c r="AI203" i="1"/>
  <c r="AJ203" i="1"/>
  <c r="AL297" i="1"/>
  <c r="AL232" i="1"/>
  <c r="AJ232" i="1"/>
  <c r="AJ297" i="1"/>
  <c r="AN297" i="1"/>
  <c r="AI175" i="1"/>
  <c r="AN232" i="1"/>
  <c r="AJ175" i="1"/>
  <c r="AL175" i="1"/>
  <c r="AL257" i="1"/>
  <c r="AN257" i="1"/>
  <c r="AI257" i="1"/>
  <c r="AL280" i="1"/>
  <c r="AN157" i="1"/>
  <c r="AN281" i="1"/>
  <c r="AI280" i="1"/>
  <c r="AL281" i="1"/>
  <c r="AJ157" i="1"/>
  <c r="AN280" i="1"/>
  <c r="AJ281" i="1"/>
  <c r="AI157" i="1"/>
  <c r="AJ238" i="1"/>
  <c r="AL238" i="1"/>
  <c r="AN238" i="1"/>
  <c r="AH8" i="1"/>
  <c r="AG8" i="1"/>
  <c r="AM8" i="1" l="1"/>
  <c r="AN8" i="1" s="1"/>
  <c r="AD9" i="1" s="1"/>
  <c r="AK9" i="1" s="1"/>
  <c r="AJ9" i="1" l="1"/>
  <c r="AI9" i="1"/>
  <c r="AL9" i="1"/>
  <c r="AH9" i="1" l="1"/>
  <c r="AG9" i="1"/>
  <c r="AM9" i="1" s="1"/>
  <c r="AN9" i="1" l="1"/>
  <c r="AD10" i="1" s="1"/>
  <c r="AL10" i="1" s="1"/>
  <c r="AH10" i="1" s="1"/>
  <c r="AK10" i="1" l="1"/>
  <c r="AJ10" i="1"/>
  <c r="AI10" i="1"/>
  <c r="AG10" i="1" l="1"/>
  <c r="AM10" i="1" s="1"/>
  <c r="AN10" i="1" s="1"/>
  <c r="AD11" i="1" s="1"/>
  <c r="AK11" i="1" l="1"/>
  <c r="AL11" i="1"/>
  <c r="AI11" i="1"/>
  <c r="AJ11" i="1"/>
  <c r="AG11" i="1" l="1"/>
  <c r="AM11" i="1" s="1"/>
  <c r="AN11" i="1" s="1"/>
  <c r="AD12" i="1" s="1"/>
  <c r="AH11" i="1"/>
  <c r="AL12" i="1" l="1"/>
  <c r="AH12" i="1" s="1"/>
  <c r="AI12" i="1"/>
  <c r="AJ12" i="1"/>
  <c r="AK12" i="1"/>
  <c r="AG12" i="1" l="1"/>
  <c r="AM12" i="1" s="1"/>
  <c r="AN12" i="1" s="1"/>
  <c r="AD13" i="1" s="1"/>
  <c r="AJ13" i="1" l="1"/>
  <c r="AI13" i="1"/>
  <c r="AK13" i="1"/>
  <c r="AL13" i="1"/>
  <c r="AH13" i="1" l="1"/>
  <c r="AG13" i="1"/>
  <c r="AM13" i="1" s="1"/>
  <c r="AN13" i="1" l="1"/>
  <c r="AD14" i="1" s="1"/>
  <c r="AI14" i="1" l="1"/>
  <c r="AL14" i="1"/>
  <c r="AJ14" i="1"/>
  <c r="AK14" i="1"/>
  <c r="AH14" i="1" l="1"/>
  <c r="AG14" i="1"/>
  <c r="AM14" i="1" s="1"/>
  <c r="AN14" i="1" s="1"/>
  <c r="AD15" i="1" s="1"/>
  <c r="AL15" i="1" s="1"/>
  <c r="AK15" i="1" l="1"/>
  <c r="AG15" i="1" s="1"/>
  <c r="AM15" i="1" s="1"/>
  <c r="AN15" i="1" s="1"/>
  <c r="AD16" i="1" s="1"/>
  <c r="AL16" i="1" s="1"/>
  <c r="AI15" i="1"/>
  <c r="AJ15" i="1"/>
  <c r="AH15" i="1"/>
  <c r="AJ16" i="1" l="1"/>
  <c r="AK16" i="1"/>
  <c r="AG16" i="1" s="1"/>
  <c r="AM16" i="1" s="1"/>
  <c r="AN16" i="1" s="1"/>
  <c r="AD17" i="1" s="1"/>
  <c r="AK17" i="1" s="1"/>
  <c r="AI16" i="1"/>
  <c r="AH16" i="1"/>
  <c r="AD18" i="1" l="1"/>
  <c r="AN18" i="1" s="1"/>
  <c r="AJ17" i="1"/>
  <c r="AL17" i="1"/>
  <c r="AG17" i="1" s="1"/>
  <c r="AM17" i="1" s="1"/>
  <c r="AI17" i="1"/>
  <c r="AN17" i="1"/>
  <c r="AH17" i="1" l="1"/>
  <c r="AD19" i="1"/>
  <c r="AJ19" i="1" s="1"/>
  <c r="AL18" i="1"/>
  <c r="AH18" i="1" s="1"/>
  <c r="AJ18" i="1"/>
  <c r="AK18" i="1"/>
  <c r="AI18" i="1"/>
  <c r="AG18" i="1" l="1"/>
  <c r="AM18" i="1" s="1"/>
  <c r="AK19" i="1"/>
  <c r="AL19" i="1"/>
  <c r="AH19" i="1" s="1"/>
  <c r="AN19" i="1"/>
  <c r="AD20" i="1" s="1"/>
  <c r="AI20" i="1" s="1"/>
  <c r="AI19" i="1"/>
  <c r="AG19" i="1" l="1"/>
  <c r="AM19" i="1" s="1"/>
  <c r="AJ20" i="1"/>
  <c r="AD21" i="1"/>
  <c r="AI21" i="1" s="1"/>
  <c r="AL20" i="1"/>
  <c r="AH20" i="1" s="1"/>
  <c r="AK20" i="1"/>
  <c r="AN20" i="1"/>
  <c r="AG20" i="1" l="1"/>
  <c r="AM20" i="1" s="1"/>
  <c r="AL21" i="1"/>
  <c r="AH21" i="1" s="1"/>
  <c r="AK21" i="1"/>
  <c r="AD22" i="1"/>
  <c r="AK22" i="1" s="1"/>
  <c r="AJ21" i="1"/>
  <c r="AN21" i="1"/>
  <c r="AJ22" i="1" l="1"/>
  <c r="AI22" i="1"/>
  <c r="AL22" i="1"/>
  <c r="AH22" i="1" s="1"/>
  <c r="AG21" i="1"/>
  <c r="AM21" i="1" s="1"/>
  <c r="AN22" i="1"/>
  <c r="AD23" i="1" s="1"/>
  <c r="AJ23" i="1" s="1"/>
  <c r="AG22" i="1" l="1"/>
  <c r="AM22" i="1" s="1"/>
  <c r="AL23" i="1"/>
  <c r="AH23" i="1" s="1"/>
  <c r="AI23" i="1"/>
  <c r="AK23" i="1"/>
  <c r="AD24" i="1"/>
  <c r="AJ24" i="1" s="1"/>
  <c r="AG23" i="1" l="1"/>
  <c r="AM23" i="1" s="1"/>
  <c r="AN23" i="1"/>
  <c r="AL24" i="1"/>
  <c r="AK24" i="1"/>
  <c r="AI24" i="1"/>
  <c r="AG24" i="1" l="1"/>
  <c r="AM24" i="1" s="1"/>
  <c r="AN24" i="1"/>
  <c r="AD25" i="1" s="1"/>
  <c r="AD26" i="1" s="1"/>
  <c r="AH24" i="1"/>
  <c r="AI25" i="1" l="1"/>
  <c r="AJ25" i="1"/>
  <c r="AL25" i="1"/>
  <c r="AH25" i="1" s="1"/>
  <c r="AK25" i="1"/>
  <c r="AK26" i="1"/>
  <c r="AI26" i="1"/>
  <c r="AL26" i="1"/>
  <c r="AD27" i="1"/>
  <c r="AJ26" i="1"/>
  <c r="AG25" i="1" l="1"/>
  <c r="AM25" i="1" s="1"/>
  <c r="AN25" i="1"/>
  <c r="AK27" i="1"/>
  <c r="AJ27" i="1"/>
  <c r="AI27" i="1"/>
  <c r="AL27" i="1"/>
  <c r="AG26" i="1"/>
  <c r="AH26" i="1"/>
  <c r="AN26" i="1" l="1"/>
  <c r="AD28" i="1" s="1"/>
  <c r="AD29" i="1" s="1"/>
  <c r="AM26" i="1"/>
  <c r="AG27" i="1"/>
  <c r="AH27" i="1"/>
  <c r="AN27" i="1" l="1"/>
  <c r="AM27" i="1"/>
  <c r="AL28" i="1"/>
  <c r="AH28" i="1" s="1"/>
  <c r="AJ28" i="1"/>
  <c r="AI28" i="1"/>
  <c r="AK28" i="1"/>
  <c r="AK29" i="1"/>
  <c r="AI29" i="1"/>
  <c r="AJ29" i="1"/>
  <c r="AD30" i="1"/>
  <c r="AL29" i="1"/>
  <c r="AG28" i="1" l="1"/>
  <c r="AM28" i="1" s="1"/>
  <c r="AN28" i="1"/>
  <c r="AH29" i="1"/>
  <c r="AG29" i="1"/>
  <c r="AK30" i="1"/>
  <c r="AJ30" i="1"/>
  <c r="AL30" i="1"/>
  <c r="AI30" i="1"/>
  <c r="AD31" i="1"/>
  <c r="AN29" i="1" l="1"/>
  <c r="AM29" i="1"/>
  <c r="AK31" i="1"/>
  <c r="AD32" i="1"/>
  <c r="AJ31" i="1"/>
  <c r="AI31" i="1"/>
  <c r="AL31" i="1"/>
  <c r="AG30" i="1"/>
  <c r="AH30" i="1"/>
  <c r="AN30" i="1" l="1"/>
  <c r="AM30" i="1"/>
  <c r="AK32" i="1"/>
  <c r="AL32" i="1"/>
  <c r="AI32" i="1"/>
  <c r="AJ32" i="1"/>
  <c r="AD33" i="1"/>
  <c r="AH31" i="1"/>
  <c r="AG31" i="1"/>
  <c r="AN31" i="1" l="1"/>
  <c r="AM31" i="1"/>
  <c r="AK33" i="1"/>
  <c r="AL33" i="1"/>
  <c r="AD34" i="1"/>
  <c r="AI33" i="1"/>
  <c r="AJ33" i="1"/>
  <c r="AH32" i="1"/>
  <c r="AG32" i="1"/>
  <c r="AN32" i="1" l="1"/>
  <c r="AM32" i="1"/>
  <c r="AK34" i="1"/>
  <c r="AD35" i="1"/>
  <c r="AJ34" i="1"/>
  <c r="AI34" i="1"/>
  <c r="AL34" i="1"/>
  <c r="AH33" i="1"/>
  <c r="AG33" i="1"/>
  <c r="AN33" i="1" l="1"/>
  <c r="AM33" i="1"/>
  <c r="AH34" i="1"/>
  <c r="AG34" i="1"/>
  <c r="AK35" i="1"/>
  <c r="AD36" i="1"/>
  <c r="AJ35" i="1"/>
  <c r="AL35" i="1"/>
  <c r="AI35" i="1"/>
  <c r="AN34" i="1" l="1"/>
  <c r="AM34" i="1"/>
  <c r="AH35" i="1"/>
  <c r="AG35" i="1"/>
  <c r="AK36" i="1"/>
  <c r="AI36" i="1"/>
  <c r="AJ36" i="1"/>
  <c r="AL36" i="1"/>
  <c r="AD37" i="1"/>
  <c r="AN35" i="1" l="1"/>
  <c r="AM35" i="1"/>
  <c r="AK37" i="1"/>
  <c r="AL37" i="1"/>
  <c r="AD38" i="1"/>
  <c r="AI37" i="1"/>
  <c r="AJ37" i="1"/>
  <c r="AG36" i="1"/>
  <c r="AH36" i="1"/>
  <c r="AN36" i="1" l="1"/>
  <c r="AM36" i="1"/>
  <c r="AK38" i="1"/>
  <c r="AI38" i="1"/>
  <c r="AL38" i="1"/>
  <c r="AD39" i="1"/>
  <c r="AJ38" i="1"/>
  <c r="AG37" i="1"/>
  <c r="AH37" i="1"/>
  <c r="AN37" i="1" l="1"/>
  <c r="AM37" i="1"/>
  <c r="AG38" i="1"/>
  <c r="AH38" i="1"/>
  <c r="AK39" i="1"/>
  <c r="AD40" i="1"/>
  <c r="AL39" i="1"/>
  <c r="AI39" i="1"/>
  <c r="AJ39" i="1"/>
  <c r="AN38" i="1" l="1"/>
  <c r="AM38" i="1"/>
  <c r="AG39" i="1"/>
  <c r="AH39" i="1"/>
  <c r="AK40" i="1"/>
  <c r="AJ40" i="1"/>
  <c r="AD41" i="1"/>
  <c r="AL40" i="1"/>
  <c r="AI40" i="1"/>
  <c r="AN39" i="1" l="1"/>
  <c r="AM39" i="1"/>
  <c r="AH40" i="1"/>
  <c r="AG40" i="1"/>
  <c r="AK41" i="1"/>
  <c r="AI41" i="1"/>
  <c r="AJ41" i="1"/>
  <c r="AD42" i="1"/>
  <c r="AL41" i="1"/>
  <c r="AN40" i="1" l="1"/>
  <c r="AM40" i="1"/>
  <c r="AG41" i="1"/>
  <c r="AH41" i="1"/>
  <c r="AK42" i="1"/>
  <c r="AI42" i="1"/>
  <c r="AJ42" i="1"/>
  <c r="AL42" i="1"/>
  <c r="AD43" i="1"/>
  <c r="AN41" i="1" l="1"/>
  <c r="AM41" i="1"/>
  <c r="AK43" i="1"/>
  <c r="AI43" i="1"/>
  <c r="AL43" i="1"/>
  <c r="AJ43" i="1"/>
  <c r="AG42" i="1"/>
  <c r="AH42" i="1"/>
  <c r="AN42" i="1" l="1"/>
  <c r="AM42" i="1"/>
  <c r="AG43" i="1"/>
  <c r="AH43" i="1"/>
  <c r="AN43" i="1" l="1"/>
  <c r="AD44" i="1" s="1"/>
  <c r="AI44" i="1" s="1"/>
  <c r="AM43" i="1"/>
  <c r="AL44" i="1" l="1"/>
  <c r="AK44" i="1"/>
  <c r="AJ44" i="1"/>
  <c r="AG44" i="1" l="1"/>
  <c r="AM44" i="1" s="1"/>
  <c r="AH44" i="1"/>
  <c r="AN44" i="1"/>
  <c r="AD45" i="1" s="1"/>
  <c r="AI45" i="1" s="1"/>
  <c r="AD46" i="1" l="1"/>
  <c r="AI46" i="1" s="1"/>
  <c r="AJ45" i="1"/>
  <c r="AK45" i="1"/>
  <c r="AL45" i="1"/>
  <c r="AH45" i="1" s="1"/>
  <c r="AN45" i="1"/>
  <c r="AD47" i="1" l="1"/>
  <c r="AI47" i="1" s="1"/>
  <c r="AG45" i="1"/>
  <c r="AM45" i="1" s="1"/>
  <c r="AN46" i="1"/>
  <c r="AK46" i="1"/>
  <c r="AJ46" i="1"/>
  <c r="AL46" i="1"/>
  <c r="AH46" i="1" s="1"/>
  <c r="AJ47" i="1" l="1"/>
  <c r="AL47" i="1"/>
  <c r="AH47" i="1" s="1"/>
  <c r="AK47" i="1"/>
  <c r="AD48" i="1"/>
  <c r="AL48" i="1" s="1"/>
  <c r="AN47" i="1"/>
  <c r="AG46" i="1"/>
  <c r="AM46" i="1" s="1"/>
  <c r="AG47" i="1" l="1"/>
  <c r="AM47" i="1" s="1"/>
  <c r="AJ48" i="1"/>
  <c r="AN48" i="1"/>
  <c r="AK48" i="1"/>
  <c r="AG48" i="1" s="1"/>
  <c r="AM48" i="1" s="1"/>
  <c r="AD49" i="1"/>
  <c r="AN49" i="1" s="1"/>
  <c r="AI48" i="1"/>
  <c r="AH48" i="1"/>
  <c r="AJ49" i="1" l="1"/>
  <c r="AL49" i="1"/>
  <c r="AH49" i="1" s="1"/>
  <c r="AI49" i="1"/>
  <c r="AK49" i="1"/>
  <c r="AD50" i="1"/>
  <c r="AL50" i="1" s="1"/>
  <c r="AG49" i="1" l="1"/>
  <c r="AM49" i="1" s="1"/>
  <c r="AN50" i="1"/>
  <c r="AJ50" i="1"/>
  <c r="AI50" i="1"/>
  <c r="AK50" i="1"/>
  <c r="AG50" i="1" s="1"/>
  <c r="AM50" i="1" s="1"/>
  <c r="AD51" i="1"/>
  <c r="AI51" i="1" s="1"/>
  <c r="AH50" i="1"/>
  <c r="AK51" i="1" l="1"/>
  <c r="AN51" i="1"/>
  <c r="AJ51" i="1"/>
  <c r="AD52" i="1"/>
  <c r="AJ52" i="1" s="1"/>
  <c r="AL51" i="1"/>
  <c r="AG51" i="1" l="1"/>
  <c r="AM51" i="1" s="1"/>
  <c r="AK52" i="1"/>
  <c r="AH51" i="1"/>
  <c r="AI52" i="1"/>
  <c r="AL52" i="1"/>
  <c r="AN52" i="1"/>
  <c r="AD53" i="1"/>
  <c r="AI53" i="1" s="1"/>
  <c r="AG52" i="1" l="1"/>
  <c r="AM52" i="1" s="1"/>
  <c r="AH52" i="1"/>
  <c r="AL53" i="1"/>
  <c r="AH53" i="1" s="1"/>
  <c r="AK53" i="1"/>
  <c r="AN53" i="1"/>
  <c r="AD54" i="1"/>
  <c r="AI54" i="1" s="1"/>
  <c r="AJ53" i="1"/>
  <c r="AG53" i="1" l="1"/>
  <c r="AM53" i="1" s="1"/>
  <c r="AJ54" i="1"/>
  <c r="AN54" i="1"/>
  <c r="AK54" i="1"/>
  <c r="AL54" i="1"/>
  <c r="AH54" i="1" s="1"/>
  <c r="AD55" i="1"/>
  <c r="AD56" i="1" s="1"/>
  <c r="AL55" i="1" l="1"/>
  <c r="AH55" i="1" s="1"/>
  <c r="AI55" i="1"/>
  <c r="AN55" i="1"/>
  <c r="AK55" i="1"/>
  <c r="AG54" i="1"/>
  <c r="AM54" i="1" s="1"/>
  <c r="AJ55" i="1"/>
  <c r="AK56" i="1"/>
  <c r="AI56" i="1"/>
  <c r="AN56" i="1"/>
  <c r="AJ56" i="1"/>
  <c r="AL56" i="1"/>
  <c r="AD57" i="1"/>
  <c r="AG55" i="1" l="1"/>
  <c r="AM55" i="1" s="1"/>
  <c r="AG56" i="1"/>
  <c r="AM56" i="1" s="1"/>
  <c r="AH56" i="1"/>
  <c r="AK57" i="1"/>
  <c r="AD58" i="1"/>
  <c r="AL57" i="1"/>
  <c r="AI57" i="1"/>
  <c r="AJ57" i="1"/>
  <c r="AN57" i="1"/>
  <c r="AH57" i="1" l="1"/>
  <c r="AG57" i="1"/>
  <c r="AM57" i="1" s="1"/>
  <c r="AK58" i="1"/>
  <c r="AJ58" i="1"/>
  <c r="AL58" i="1"/>
  <c r="AI58" i="1"/>
  <c r="AD59" i="1"/>
  <c r="AN58" i="1"/>
  <c r="AK59" i="1" l="1"/>
  <c r="AN59" i="1"/>
  <c r="AD60" i="1"/>
  <c r="AL59" i="1"/>
  <c r="AI59" i="1"/>
  <c r="AJ59" i="1"/>
  <c r="AG58" i="1"/>
  <c r="AM58" i="1" s="1"/>
  <c r="AH58" i="1"/>
  <c r="AH59" i="1" l="1"/>
  <c r="AG59" i="1"/>
  <c r="AM59" i="1" s="1"/>
  <c r="AK60" i="1"/>
  <c r="AI60" i="1"/>
  <c r="AN60" i="1"/>
  <c r="AJ60" i="1"/>
  <c r="AL60" i="1"/>
  <c r="AD61" i="1"/>
  <c r="AG60" i="1" l="1"/>
  <c r="AM60" i="1" s="1"/>
  <c r="AH60" i="1"/>
  <c r="AK61" i="1"/>
  <c r="AI61" i="1"/>
  <c r="AL61" i="1"/>
  <c r="AN61" i="1"/>
  <c r="AJ61" i="1"/>
  <c r="AD62" i="1"/>
  <c r="AK62" i="1" l="1"/>
  <c r="AJ62" i="1"/>
  <c r="AL62" i="1"/>
  <c r="AI62" i="1"/>
  <c r="AD63" i="1"/>
  <c r="AN62" i="1"/>
  <c r="AH61" i="1"/>
  <c r="AG61" i="1"/>
  <c r="AM61" i="1" s="1"/>
  <c r="AK63" i="1" l="1"/>
  <c r="AJ63" i="1"/>
  <c r="AI63" i="1"/>
  <c r="AN63" i="1"/>
  <c r="AL63" i="1"/>
  <c r="AD64" i="1"/>
  <c r="AG62" i="1"/>
  <c r="AM62" i="1" s="1"/>
  <c r="AH62" i="1"/>
  <c r="AK64" i="1" l="1"/>
  <c r="AJ64" i="1"/>
  <c r="AI64" i="1"/>
  <c r="AN64" i="1"/>
  <c r="AL64" i="1"/>
  <c r="AD65" i="1"/>
  <c r="AH63" i="1"/>
  <c r="AG63" i="1"/>
  <c r="AM63" i="1" s="1"/>
  <c r="AK65" i="1" l="1"/>
  <c r="AJ65" i="1"/>
  <c r="AL65" i="1"/>
  <c r="AN65" i="1"/>
  <c r="AD66" i="1"/>
  <c r="AI65" i="1"/>
  <c r="AG64" i="1"/>
  <c r="AM64" i="1" s="1"/>
  <c r="AH64" i="1"/>
  <c r="AK66" i="1" l="1"/>
  <c r="AD67" i="1"/>
  <c r="AJ66" i="1"/>
  <c r="AI66" i="1"/>
  <c r="AN66" i="1"/>
  <c r="AL66" i="1"/>
  <c r="AG65" i="1"/>
  <c r="AM65" i="1" s="1"/>
  <c r="AH65" i="1"/>
  <c r="AK67" i="1" l="1"/>
  <c r="AI67" i="1"/>
  <c r="AN67" i="1"/>
  <c r="AJ67" i="1"/>
  <c r="AD68" i="1"/>
  <c r="AL67" i="1"/>
  <c r="AH66" i="1"/>
  <c r="AG66" i="1"/>
  <c r="AM66" i="1" s="1"/>
  <c r="AK68" i="1" l="1"/>
  <c r="AI68" i="1"/>
  <c r="AD69" i="1"/>
  <c r="AJ68" i="1"/>
  <c r="AL68" i="1"/>
  <c r="AN68" i="1"/>
  <c r="AG67" i="1"/>
  <c r="AM67" i="1" s="1"/>
  <c r="AH67" i="1"/>
  <c r="AG68" i="1" l="1"/>
  <c r="AM68" i="1" s="1"/>
  <c r="AH68" i="1"/>
  <c r="AK69" i="1"/>
  <c r="AN69" i="1"/>
  <c r="AI69" i="1"/>
  <c r="AD70" i="1"/>
  <c r="AL69" i="1"/>
  <c r="AJ69" i="1"/>
  <c r="AH69" i="1" l="1"/>
  <c r="AG69" i="1"/>
  <c r="AM69" i="1" s="1"/>
  <c r="AK70" i="1"/>
  <c r="AN70" i="1"/>
  <c r="AJ70" i="1"/>
  <c r="AL70" i="1"/>
  <c r="AD71" i="1"/>
  <c r="AI70" i="1"/>
  <c r="AK71" i="1" l="1"/>
  <c r="AJ71" i="1"/>
  <c r="AI71" i="1"/>
  <c r="AN71" i="1"/>
  <c r="AD72" i="1"/>
  <c r="AL71" i="1"/>
  <c r="AG70" i="1"/>
  <c r="AM70" i="1" s="1"/>
  <c r="AH70" i="1"/>
  <c r="AH71" i="1" l="1"/>
  <c r="AG71" i="1"/>
  <c r="AM71" i="1" s="1"/>
  <c r="AK72" i="1"/>
  <c r="AI72" i="1"/>
  <c r="AN72" i="1"/>
  <c r="AJ72" i="1"/>
  <c r="AD73" i="1"/>
  <c r="AL72" i="1"/>
  <c r="AG72" i="1" l="1"/>
  <c r="AM72" i="1" s="1"/>
  <c r="AH72" i="1"/>
  <c r="AK73" i="1"/>
  <c r="AI73" i="1"/>
  <c r="AN73" i="1"/>
  <c r="AJ73" i="1"/>
  <c r="AL73" i="1"/>
  <c r="AD74" i="1"/>
  <c r="AK74" i="1" l="1"/>
  <c r="AI74" i="1"/>
  <c r="AL74" i="1"/>
  <c r="AJ74" i="1"/>
  <c r="AN74" i="1"/>
  <c r="AD75" i="1"/>
  <c r="AG73" i="1"/>
  <c r="AM73" i="1" s="1"/>
  <c r="AH73" i="1"/>
  <c r="AK75" i="1" l="1"/>
  <c r="AL75" i="1"/>
  <c r="AD76" i="1"/>
  <c r="AJ75" i="1"/>
  <c r="AN75" i="1"/>
  <c r="AI75" i="1"/>
  <c r="AH74" i="1"/>
  <c r="AG74" i="1"/>
  <c r="AM74" i="1" s="1"/>
  <c r="AK76" i="1" l="1"/>
  <c r="AN76" i="1"/>
  <c r="AI76" i="1"/>
  <c r="AL76" i="1"/>
  <c r="AJ76" i="1"/>
  <c r="AD77" i="1"/>
  <c r="AG75" i="1"/>
  <c r="AM75" i="1" s="1"/>
  <c r="AH75" i="1"/>
  <c r="AK77" i="1" l="1"/>
  <c r="AD78" i="1"/>
  <c r="AN77" i="1"/>
  <c r="AI77" i="1"/>
  <c r="AL77" i="1"/>
  <c r="AJ77" i="1"/>
  <c r="AG76" i="1"/>
  <c r="AM76" i="1" s="1"/>
  <c r="AH76" i="1"/>
  <c r="AH77" i="1" l="1"/>
  <c r="AG77" i="1"/>
  <c r="AM77" i="1" s="1"/>
  <c r="AK78" i="1"/>
  <c r="AN78" i="1"/>
  <c r="AL78" i="1"/>
  <c r="AJ78" i="1"/>
  <c r="AD79" i="1"/>
  <c r="AI78" i="1"/>
  <c r="AK79" i="1" l="1"/>
  <c r="AD80" i="1"/>
  <c r="AN79" i="1"/>
  <c r="AL79" i="1"/>
  <c r="AJ79" i="1"/>
  <c r="AI79" i="1"/>
  <c r="AH78" i="1"/>
  <c r="AG78" i="1"/>
  <c r="AM78" i="1" s="1"/>
  <c r="AG79" i="1" l="1"/>
  <c r="AM79" i="1" s="1"/>
  <c r="AH79" i="1"/>
  <c r="AK80" i="1"/>
  <c r="AN80" i="1"/>
  <c r="AL80" i="1"/>
  <c r="AI80" i="1"/>
  <c r="AJ80" i="1"/>
  <c r="AD81" i="1"/>
  <c r="AK81" i="1" l="1"/>
  <c r="AL81" i="1"/>
  <c r="AJ81" i="1"/>
  <c r="AI81" i="1"/>
  <c r="AD82" i="1"/>
  <c r="AN81" i="1"/>
  <c r="AG80" i="1"/>
  <c r="AM80" i="1" s="1"/>
  <c r="AH80" i="1"/>
  <c r="AK82" i="1" l="1"/>
  <c r="AL82" i="1"/>
  <c r="AD83" i="1"/>
  <c r="AJ82" i="1"/>
  <c r="AI82" i="1"/>
  <c r="AN82" i="1"/>
  <c r="AH81" i="1"/>
  <c r="AG81" i="1"/>
  <c r="AM81" i="1" s="1"/>
  <c r="AK83" i="1" l="1"/>
  <c r="AD84" i="1"/>
  <c r="AJ83" i="1"/>
  <c r="AL83" i="1"/>
  <c r="AI83" i="1"/>
  <c r="AN83" i="1"/>
  <c r="AH82" i="1"/>
  <c r="AG82" i="1"/>
  <c r="AM82" i="1" s="1"/>
  <c r="AK84" i="1" l="1"/>
  <c r="AI84" i="1"/>
  <c r="AN84" i="1"/>
  <c r="AL84" i="1"/>
  <c r="AJ84" i="1"/>
  <c r="AD85" i="1"/>
  <c r="AG83" i="1"/>
  <c r="AM83" i="1" s="1"/>
  <c r="AH83" i="1"/>
  <c r="AK85" i="1" l="1"/>
  <c r="AI85" i="1"/>
  <c r="AN85" i="1"/>
  <c r="AD86" i="1"/>
  <c r="AL85" i="1"/>
  <c r="AJ85" i="1"/>
  <c r="AG84" i="1"/>
  <c r="AM84" i="1" s="1"/>
  <c r="AH84" i="1"/>
  <c r="AH85" i="1" l="1"/>
  <c r="AG85" i="1"/>
  <c r="AM85" i="1" s="1"/>
  <c r="AK86" i="1"/>
  <c r="AN86" i="1"/>
  <c r="AJ86" i="1"/>
  <c r="AI86" i="1"/>
  <c r="AL86" i="1"/>
  <c r="AD87" i="1"/>
  <c r="AH86" i="1" l="1"/>
  <c r="AG86" i="1"/>
  <c r="AM86" i="1" s="1"/>
  <c r="AK87" i="1"/>
  <c r="AN87" i="1"/>
  <c r="AJ87" i="1"/>
  <c r="AD88" i="1"/>
  <c r="AI87" i="1"/>
  <c r="AL87" i="1"/>
  <c r="AH87" i="1" l="1"/>
  <c r="AG87" i="1"/>
  <c r="AM87" i="1" s="1"/>
  <c r="AK88" i="1"/>
  <c r="AI88" i="1"/>
  <c r="AD89" i="1"/>
  <c r="AJ88" i="1"/>
  <c r="AN88" i="1"/>
  <c r="AL88" i="1"/>
  <c r="AG88" i="1" l="1"/>
  <c r="AM88" i="1" s="1"/>
  <c r="AH88" i="1"/>
  <c r="AK89" i="1"/>
  <c r="AN89" i="1"/>
  <c r="AI89" i="1"/>
  <c r="AD90" i="1"/>
  <c r="AJ89" i="1"/>
  <c r="AL89" i="1"/>
  <c r="AH89" i="1" l="1"/>
  <c r="AG89" i="1"/>
  <c r="AM89" i="1" s="1"/>
  <c r="AK90" i="1"/>
  <c r="AN90" i="1"/>
  <c r="AD91" i="1"/>
  <c r="AJ90" i="1"/>
  <c r="AI90" i="1"/>
  <c r="AL90" i="1"/>
  <c r="AH90" i="1" l="1"/>
  <c r="AG90" i="1"/>
  <c r="AM90" i="1" s="1"/>
  <c r="AK91" i="1"/>
  <c r="AJ91" i="1"/>
  <c r="AN91" i="1"/>
  <c r="AI91" i="1"/>
  <c r="AL91" i="1"/>
  <c r="AD92" i="1"/>
  <c r="AK92" i="1" l="1"/>
  <c r="AN92" i="1"/>
  <c r="AD93" i="1"/>
  <c r="AL92" i="1"/>
  <c r="AI92" i="1"/>
  <c r="AJ92" i="1"/>
  <c r="AH91" i="1"/>
  <c r="AG91" i="1"/>
  <c r="AM91" i="1" s="1"/>
  <c r="AG92" i="1" l="1"/>
  <c r="AM92" i="1" s="1"/>
  <c r="AH92" i="1"/>
  <c r="AK93" i="1"/>
  <c r="AJ93" i="1"/>
  <c r="AL93" i="1"/>
  <c r="AD94" i="1"/>
  <c r="AI93" i="1"/>
  <c r="AN93" i="1"/>
  <c r="AK94" i="1" l="1"/>
  <c r="AL94" i="1"/>
  <c r="AJ94" i="1"/>
  <c r="AI94" i="1"/>
  <c r="AN94" i="1"/>
  <c r="AD95" i="1"/>
  <c r="AH93" i="1"/>
  <c r="AG93" i="1"/>
  <c r="AM93" i="1" s="1"/>
  <c r="AK95" i="1" l="1"/>
  <c r="AN95" i="1"/>
  <c r="AJ95" i="1"/>
  <c r="AI95" i="1"/>
  <c r="AL95" i="1"/>
  <c r="AD96" i="1"/>
  <c r="AG94" i="1"/>
  <c r="AM94" i="1" s="1"/>
  <c r="AH94" i="1"/>
  <c r="AK96" i="1" l="1"/>
  <c r="AJ96" i="1"/>
  <c r="AI96" i="1"/>
  <c r="AN96" i="1"/>
  <c r="AD97" i="1"/>
  <c r="AL96" i="1"/>
  <c r="AG95" i="1"/>
  <c r="AM95" i="1" s="1"/>
  <c r="AH95" i="1"/>
  <c r="AH96" i="1" l="1"/>
  <c r="AG96" i="1"/>
  <c r="AM96" i="1" s="1"/>
  <c r="AK97" i="1"/>
  <c r="AL97" i="1"/>
  <c r="AJ97" i="1"/>
  <c r="AN97" i="1"/>
  <c r="AD98" i="1"/>
  <c r="AI97" i="1"/>
  <c r="AK98" i="1" l="1"/>
  <c r="AJ98" i="1"/>
  <c r="AN98" i="1"/>
  <c r="AI98" i="1"/>
  <c r="AL98" i="1"/>
  <c r="AD99" i="1"/>
  <c r="AG97" i="1"/>
  <c r="AM97" i="1" s="1"/>
  <c r="AH97" i="1"/>
  <c r="AK99" i="1" l="1"/>
  <c r="AJ99" i="1"/>
  <c r="AN99" i="1"/>
  <c r="AI99" i="1"/>
  <c r="AL99" i="1"/>
  <c r="AD100" i="1"/>
  <c r="AH98" i="1"/>
  <c r="AG98" i="1"/>
  <c r="AM98" i="1" s="1"/>
  <c r="AK100" i="1" l="1"/>
  <c r="AN100" i="1"/>
  <c r="AL100" i="1"/>
  <c r="AD101" i="1"/>
  <c r="AJ100" i="1"/>
  <c r="AI100" i="1"/>
  <c r="AG99" i="1"/>
  <c r="AM99" i="1" s="1"/>
  <c r="AH99" i="1"/>
  <c r="AK101" i="1" l="1"/>
  <c r="AI101" i="1"/>
  <c r="AJ101" i="1"/>
  <c r="AD102" i="1"/>
  <c r="AN101" i="1"/>
  <c r="AL101" i="1"/>
  <c r="AH100" i="1"/>
  <c r="AG100" i="1"/>
  <c r="AM100" i="1" s="1"/>
  <c r="AK102" i="1" l="1"/>
  <c r="AJ102" i="1"/>
  <c r="AN102" i="1"/>
  <c r="AD103" i="1"/>
  <c r="AI102" i="1"/>
  <c r="AL102" i="1"/>
  <c r="AH101" i="1"/>
  <c r="AG101" i="1"/>
  <c r="AM101" i="1" s="1"/>
  <c r="AH102" i="1" l="1"/>
  <c r="AG102" i="1"/>
  <c r="AM102" i="1" s="1"/>
  <c r="AK103" i="1"/>
  <c r="AD104" i="1"/>
  <c r="AL103" i="1"/>
  <c r="AI103" i="1"/>
  <c r="AJ103" i="1"/>
  <c r="AN103" i="1"/>
  <c r="AG103" i="1" l="1"/>
  <c r="AM103" i="1" s="1"/>
  <c r="AH103" i="1"/>
  <c r="AK104" i="1"/>
  <c r="AL104" i="1"/>
  <c r="AJ104" i="1"/>
  <c r="AD105" i="1"/>
  <c r="AN104" i="1"/>
  <c r="AI104" i="1"/>
  <c r="AH104" i="1" l="1"/>
  <c r="AG104" i="1"/>
  <c r="AM104" i="1" s="1"/>
  <c r="AK105" i="1"/>
  <c r="AN105" i="1"/>
  <c r="AJ105" i="1"/>
  <c r="AD106" i="1"/>
  <c r="AL105" i="1"/>
  <c r="AI105" i="1"/>
  <c r="AK106" i="1" l="1"/>
  <c r="AN106" i="1"/>
  <c r="AJ106" i="1"/>
  <c r="AL106" i="1"/>
  <c r="AI106" i="1"/>
  <c r="AD107" i="1"/>
  <c r="AH105" i="1"/>
  <c r="AG105" i="1"/>
  <c r="AM105" i="1" s="1"/>
  <c r="AK107" i="1" l="1"/>
  <c r="AN107" i="1"/>
  <c r="AI107" i="1"/>
  <c r="AJ107" i="1"/>
  <c r="AL107" i="1"/>
  <c r="AD108" i="1"/>
  <c r="AG106" i="1"/>
  <c r="AM106" i="1" s="1"/>
  <c r="AH106" i="1"/>
  <c r="AK108" i="1" l="1"/>
  <c r="AN108" i="1"/>
  <c r="AI108" i="1"/>
  <c r="AL108" i="1"/>
  <c r="AJ108" i="1"/>
  <c r="AD109" i="1"/>
  <c r="AG107" i="1"/>
  <c r="AM107" i="1" s="1"/>
  <c r="AH107" i="1"/>
  <c r="AK109" i="1" l="1"/>
  <c r="AN109" i="1"/>
  <c r="AJ109" i="1"/>
  <c r="AL109" i="1"/>
  <c r="AD110" i="1"/>
  <c r="AI109" i="1"/>
  <c r="AG108" i="1"/>
  <c r="AM108" i="1" s="1"/>
  <c r="AH108" i="1"/>
  <c r="AK110" i="1" l="1"/>
  <c r="AN110" i="1"/>
  <c r="AL110" i="1"/>
  <c r="AD111" i="1"/>
  <c r="AI110" i="1"/>
  <c r="AJ110" i="1"/>
  <c r="AH109" i="1"/>
  <c r="AG109" i="1"/>
  <c r="AM109" i="1" s="1"/>
  <c r="AK111" i="1" l="1"/>
  <c r="AN111" i="1"/>
  <c r="AJ111" i="1"/>
  <c r="AI111" i="1"/>
  <c r="AL111" i="1"/>
  <c r="AD112" i="1"/>
  <c r="AG110" i="1"/>
  <c r="AM110" i="1" s="1"/>
  <c r="AH110" i="1"/>
  <c r="AH111" i="1" l="1"/>
  <c r="AG111" i="1"/>
  <c r="AM111" i="1" s="1"/>
  <c r="AK112" i="1"/>
  <c r="AN112" i="1"/>
  <c r="AI112" i="1"/>
  <c r="AD113" i="1"/>
  <c r="AJ112" i="1"/>
  <c r="AL112" i="1"/>
  <c r="AH112" i="1" l="1"/>
  <c r="AG112" i="1"/>
  <c r="AM112" i="1" s="1"/>
  <c r="AK113" i="1"/>
  <c r="AJ113" i="1"/>
  <c r="AD114" i="1"/>
  <c r="AL113" i="1"/>
  <c r="AI113" i="1"/>
  <c r="AN113" i="1"/>
  <c r="AK114" i="1" l="1"/>
  <c r="AI114" i="1"/>
  <c r="AL114" i="1"/>
  <c r="AJ114" i="1"/>
  <c r="AD115" i="1"/>
  <c r="AN114" i="1"/>
  <c r="AH113" i="1"/>
  <c r="AG113" i="1"/>
  <c r="AM113" i="1" s="1"/>
  <c r="AK115" i="1" l="1"/>
  <c r="AJ115" i="1"/>
  <c r="AD116" i="1"/>
  <c r="AI115" i="1"/>
  <c r="AL115" i="1"/>
  <c r="AN115" i="1"/>
  <c r="AH114" i="1"/>
  <c r="AG114" i="1"/>
  <c r="AM114" i="1" s="1"/>
  <c r="AK116" i="1" l="1"/>
  <c r="AJ116" i="1"/>
  <c r="AL116" i="1"/>
  <c r="AN116" i="1"/>
  <c r="AI116" i="1"/>
  <c r="AD117" i="1"/>
  <c r="AG115" i="1"/>
  <c r="AM115" i="1" s="1"/>
  <c r="AH115" i="1"/>
  <c r="AK117" i="1" l="1"/>
  <c r="AL117" i="1"/>
  <c r="AJ117" i="1"/>
  <c r="AD118" i="1"/>
  <c r="AI117" i="1"/>
  <c r="AN117" i="1"/>
  <c r="AG116" i="1"/>
  <c r="AM116" i="1" s="1"/>
  <c r="AH116" i="1"/>
  <c r="AH117" i="1" l="1"/>
  <c r="AG117" i="1"/>
  <c r="AM117" i="1" s="1"/>
  <c r="AK118" i="1"/>
  <c r="AJ118" i="1"/>
  <c r="AN118" i="1"/>
  <c r="AI118" i="1"/>
  <c r="AD119" i="1"/>
  <c r="AL118" i="1"/>
  <c r="AK119" i="1" l="1"/>
  <c r="AN119" i="1"/>
  <c r="AL119" i="1"/>
  <c r="AD120" i="1"/>
  <c r="AI119" i="1"/>
  <c r="AJ119" i="1"/>
  <c r="AH118" i="1"/>
  <c r="AG118" i="1"/>
  <c r="AM118" i="1" s="1"/>
  <c r="AG119" i="1" l="1"/>
  <c r="AM119" i="1" s="1"/>
  <c r="AH119" i="1"/>
  <c r="AK120" i="1"/>
  <c r="AI120" i="1"/>
  <c r="AN120" i="1"/>
  <c r="AJ120" i="1"/>
  <c r="AL120" i="1"/>
  <c r="AD121" i="1"/>
  <c r="AK121" i="1" l="1"/>
  <c r="AD122" i="1"/>
  <c r="AN121" i="1"/>
  <c r="AL121" i="1"/>
  <c r="AI121" i="1"/>
  <c r="AJ121" i="1"/>
  <c r="AH120" i="1"/>
  <c r="AG120" i="1"/>
  <c r="AM120" i="1" s="1"/>
  <c r="AK122" i="1" l="1"/>
  <c r="AJ122" i="1"/>
  <c r="AI122" i="1"/>
  <c r="AN122" i="1"/>
  <c r="AL122" i="1"/>
  <c r="AD123" i="1"/>
  <c r="AH121" i="1"/>
  <c r="AG121" i="1"/>
  <c r="AM121" i="1" s="1"/>
  <c r="AK123" i="1" l="1"/>
  <c r="AD124" i="1"/>
  <c r="AL123" i="1"/>
  <c r="AJ123" i="1"/>
  <c r="AI123" i="1"/>
  <c r="AN123" i="1"/>
  <c r="AH122" i="1"/>
  <c r="AG122" i="1"/>
  <c r="AM122" i="1" s="1"/>
  <c r="AH123" i="1" l="1"/>
  <c r="AG123" i="1"/>
  <c r="AM123" i="1" s="1"/>
  <c r="AK124" i="1"/>
  <c r="AN124" i="1"/>
  <c r="AJ124" i="1"/>
  <c r="AI124" i="1"/>
  <c r="AL124" i="1"/>
  <c r="AD125" i="1"/>
  <c r="AH124" i="1" l="1"/>
  <c r="AG124" i="1"/>
  <c r="AM124" i="1" s="1"/>
  <c r="AK125" i="1"/>
  <c r="AJ125" i="1"/>
  <c r="AN125" i="1"/>
  <c r="AL125" i="1"/>
  <c r="AI125" i="1"/>
  <c r="AD126" i="1"/>
  <c r="AG125" i="1" l="1"/>
  <c r="AM125" i="1" s="1"/>
  <c r="AH125" i="1"/>
  <c r="AK126" i="1"/>
  <c r="AJ126" i="1"/>
  <c r="AL126" i="1"/>
  <c r="AI126" i="1"/>
  <c r="AN126" i="1"/>
  <c r="AD127" i="1"/>
  <c r="AG126" i="1" l="1"/>
  <c r="AM126" i="1" s="1"/>
  <c r="AH126" i="1"/>
  <c r="AK127" i="1"/>
  <c r="AN127" i="1"/>
  <c r="AI127" i="1"/>
  <c r="AL127" i="1"/>
  <c r="AD128" i="1"/>
  <c r="AJ127" i="1"/>
  <c r="AH127" i="1" l="1"/>
  <c r="AG127" i="1"/>
  <c r="AM127" i="1" s="1"/>
  <c r="AK128" i="1"/>
  <c r="AJ128" i="1"/>
  <c r="AI128" i="1"/>
  <c r="AD129" i="1"/>
  <c r="AN128" i="1"/>
  <c r="AL128" i="1"/>
  <c r="AH128" i="1" l="1"/>
  <c r="AG128" i="1"/>
  <c r="AM128" i="1" s="1"/>
  <c r="AK129" i="1"/>
  <c r="AJ129" i="1"/>
  <c r="AN129" i="1"/>
  <c r="AI129" i="1"/>
  <c r="AL129" i="1"/>
  <c r="AD130" i="1"/>
  <c r="AG129" i="1" l="1"/>
  <c r="AM129" i="1" s="1"/>
  <c r="AH129" i="1"/>
  <c r="AK130" i="1"/>
  <c r="AJ130" i="1"/>
  <c r="AD131" i="1"/>
  <c r="AL130" i="1"/>
  <c r="AN130" i="1"/>
  <c r="AI130" i="1"/>
  <c r="AK131" i="1" l="1"/>
  <c r="AJ131" i="1"/>
  <c r="AI131" i="1"/>
  <c r="AL131" i="1"/>
  <c r="AD132" i="1"/>
  <c r="AN131" i="1"/>
  <c r="AH130" i="1"/>
  <c r="AG130" i="1"/>
  <c r="AM130" i="1" s="1"/>
  <c r="AH131" i="1" l="1"/>
  <c r="AG131" i="1"/>
  <c r="AM131" i="1" s="1"/>
  <c r="AK132" i="1"/>
  <c r="AN132" i="1"/>
  <c r="AJ132" i="1"/>
  <c r="AI132" i="1"/>
  <c r="AL132" i="1"/>
  <c r="AD133" i="1"/>
  <c r="AK133" i="1" l="1"/>
  <c r="AJ133" i="1"/>
  <c r="AI133" i="1"/>
  <c r="AN133" i="1"/>
  <c r="AD134" i="1"/>
  <c r="AL133" i="1"/>
  <c r="AG132" i="1"/>
  <c r="AM132" i="1" s="1"/>
  <c r="AH132" i="1"/>
  <c r="AG133" i="1" l="1"/>
  <c r="AM133" i="1" s="1"/>
  <c r="AH133" i="1"/>
  <c r="AK134" i="1"/>
  <c r="AJ134" i="1"/>
  <c r="AI134" i="1"/>
  <c r="AN134" i="1"/>
  <c r="AL134" i="1"/>
  <c r="AD135" i="1"/>
  <c r="AK135" i="1" l="1"/>
  <c r="AN135" i="1"/>
  <c r="AI135" i="1"/>
  <c r="AJ135" i="1"/>
  <c r="AL135" i="1"/>
  <c r="AD136" i="1"/>
  <c r="AH134" i="1"/>
  <c r="AG134" i="1"/>
  <c r="AM134" i="1" s="1"/>
  <c r="AK136" i="1" l="1"/>
  <c r="AI136" i="1"/>
  <c r="AN136" i="1"/>
  <c r="AL136" i="1"/>
  <c r="AJ136" i="1"/>
  <c r="AD137" i="1"/>
  <c r="AH135" i="1"/>
  <c r="AG135" i="1"/>
  <c r="AM135" i="1" s="1"/>
  <c r="AK137" i="1" l="1"/>
  <c r="AL137" i="1"/>
  <c r="AI137" i="1"/>
  <c r="AN137" i="1"/>
  <c r="AJ137" i="1"/>
  <c r="AD138" i="1"/>
  <c r="AH136" i="1"/>
  <c r="AG136" i="1"/>
  <c r="AM136" i="1" s="1"/>
  <c r="AK138" i="1" l="1"/>
  <c r="AJ138" i="1"/>
  <c r="AD139" i="1"/>
  <c r="AN138" i="1"/>
  <c r="AL138" i="1"/>
  <c r="AI138" i="1"/>
  <c r="AG137" i="1"/>
  <c r="AM137" i="1" s="1"/>
  <c r="AH137" i="1"/>
  <c r="AK139" i="1" l="1"/>
  <c r="AI139" i="1"/>
  <c r="AJ139" i="1"/>
  <c r="AN139" i="1"/>
  <c r="AL139" i="1"/>
  <c r="AD140" i="1"/>
  <c r="AG138" i="1"/>
  <c r="AM138" i="1" s="1"/>
  <c r="AH138" i="1"/>
  <c r="AK140" i="1" l="1"/>
  <c r="AN140" i="1"/>
  <c r="AL140" i="1"/>
  <c r="AJ140" i="1"/>
  <c r="AD141" i="1"/>
  <c r="AI140" i="1"/>
  <c r="AH139" i="1"/>
  <c r="AG139" i="1"/>
  <c r="AM139" i="1" s="1"/>
  <c r="AK141" i="1" l="1"/>
  <c r="AJ141" i="1"/>
  <c r="AN141" i="1"/>
  <c r="AI141" i="1"/>
  <c r="AL141" i="1"/>
  <c r="AD142" i="1"/>
  <c r="AH140" i="1"/>
  <c r="AG140" i="1"/>
  <c r="AM140" i="1" s="1"/>
  <c r="AK142" i="1" l="1"/>
  <c r="AI142" i="1"/>
  <c r="AJ142" i="1"/>
  <c r="AN142" i="1"/>
  <c r="AD143" i="1"/>
  <c r="AL142" i="1"/>
  <c r="AH141" i="1"/>
  <c r="AG141" i="1"/>
  <c r="AM141" i="1" s="1"/>
  <c r="AH142" i="1" l="1"/>
  <c r="AG142" i="1"/>
  <c r="AM142" i="1" s="1"/>
  <c r="AK143" i="1"/>
  <c r="AJ143" i="1"/>
  <c r="AN143" i="1"/>
  <c r="AI143" i="1"/>
  <c r="AL143" i="1"/>
  <c r="AD144" i="1"/>
  <c r="AH143" i="1" l="1"/>
  <c r="AG143" i="1"/>
  <c r="AM143" i="1" s="1"/>
  <c r="AK144" i="1"/>
  <c r="AJ144" i="1"/>
  <c r="AN144" i="1"/>
  <c r="AI144" i="1"/>
  <c r="AL144" i="1"/>
  <c r="AD145" i="1"/>
  <c r="AK145" i="1" l="1"/>
  <c r="AL145" i="1"/>
  <c r="AJ145" i="1"/>
  <c r="AD146" i="1"/>
  <c r="AI145" i="1"/>
  <c r="AN145" i="1"/>
  <c r="AH144" i="1"/>
  <c r="AG144" i="1"/>
  <c r="AM144" i="1" s="1"/>
  <c r="AK146" i="1" l="1"/>
  <c r="AI146" i="1"/>
  <c r="AD147" i="1"/>
  <c r="AJ146" i="1"/>
  <c r="AN146" i="1"/>
  <c r="AL146" i="1"/>
  <c r="AH145" i="1"/>
  <c r="AG145" i="1"/>
  <c r="AM145" i="1" s="1"/>
  <c r="AH146" i="1" l="1"/>
  <c r="AG146" i="1"/>
  <c r="AM146" i="1" s="1"/>
  <c r="AK147" i="1"/>
  <c r="AL147" i="1"/>
  <c r="AD148" i="1"/>
  <c r="AN147" i="1"/>
  <c r="AJ147" i="1"/>
  <c r="AI147" i="1"/>
  <c r="AK148" i="1" l="1"/>
  <c r="AJ148" i="1"/>
  <c r="AL148" i="1"/>
  <c r="AI148" i="1"/>
  <c r="AN148" i="1"/>
  <c r="AD149" i="1"/>
  <c r="AH147" i="1"/>
  <c r="AG147" i="1"/>
  <c r="AM147" i="1" s="1"/>
  <c r="AH148" i="1" l="1"/>
  <c r="AG148" i="1"/>
  <c r="AM148" i="1" s="1"/>
  <c r="AK149" i="1"/>
  <c r="AN149" i="1"/>
  <c r="AJ149" i="1"/>
  <c r="AD150" i="1"/>
  <c r="AI149" i="1"/>
  <c r="AL149" i="1"/>
  <c r="AK150" i="1" l="1"/>
  <c r="AJ150" i="1"/>
  <c r="AL150" i="1"/>
  <c r="AD151" i="1"/>
  <c r="AI150" i="1"/>
  <c r="AN150" i="1"/>
  <c r="AH149" i="1"/>
  <c r="AG149" i="1"/>
  <c r="AM149" i="1" s="1"/>
  <c r="AG150" i="1" l="1"/>
  <c r="AM150" i="1" s="1"/>
  <c r="AH150" i="1"/>
  <c r="AK151" i="1"/>
  <c r="AI151" i="1"/>
  <c r="AN151" i="1"/>
  <c r="AJ151" i="1"/>
  <c r="AD152" i="1"/>
  <c r="AL151" i="1"/>
  <c r="AK152" i="1" l="1"/>
  <c r="AJ152" i="1"/>
  <c r="AI152" i="1"/>
  <c r="AN152" i="1"/>
  <c r="AD153" i="1"/>
  <c r="AL152" i="1"/>
  <c r="AG151" i="1"/>
  <c r="AM151" i="1" s="1"/>
  <c r="AH151" i="1"/>
  <c r="AH152" i="1" l="1"/>
  <c r="AG152" i="1"/>
  <c r="AM152" i="1" s="1"/>
  <c r="AK153" i="1"/>
  <c r="AJ153" i="1"/>
  <c r="AI153" i="1"/>
  <c r="AN153" i="1"/>
  <c r="AS5" i="1" s="1"/>
  <c r="AL153" i="1"/>
  <c r="AG153" i="1" l="1"/>
  <c r="AM153" i="1" s="1"/>
  <c r="AH1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Matej</author>
    <author/>
    <author>Matej Horkay</author>
  </authors>
  <commentList>
    <comment ref="DJ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A</t>
        </r>
        <r>
          <rPr>
            <sz val="9"/>
            <color indexed="81"/>
            <rFont val="Segoe UI"/>
            <family val="2"/>
            <charset val="238"/>
          </rPr>
          <t xml:space="preserve">- dovoz materiálu mimo Košíc
</t>
        </r>
        <r>
          <rPr>
            <b/>
            <sz val="9"/>
            <color indexed="81"/>
            <rFont val="Segoe UI"/>
            <family val="2"/>
            <charset val="238"/>
          </rPr>
          <t>N</t>
        </r>
        <r>
          <rPr>
            <sz val="9"/>
            <color indexed="81"/>
            <rFont val="Segoe UI"/>
            <family val="2"/>
            <charset val="238"/>
          </rPr>
          <t>- osobný odber materiálu</t>
        </r>
      </text>
    </comment>
    <comment ref="DH3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Zadajte adresu pre dodanie materiálu,
dovoz vrámci SR mimo Košíc</t>
        </r>
      </text>
    </comment>
    <comment ref="O5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Drážkovanie na sololit</t>
        </r>
        <r>
          <rPr>
            <sz val="9"/>
            <color indexed="81"/>
            <rFont val="Segoe UI"/>
            <family val="2"/>
            <charset val="238"/>
          </rPr>
          <t xml:space="preserve">
Zadaj:
</t>
        </r>
        <r>
          <rPr>
            <b/>
            <sz val="9"/>
            <color indexed="81"/>
            <rFont val="Segoe UI"/>
            <family val="2"/>
            <charset val="238"/>
          </rPr>
          <t>pX</t>
        </r>
        <r>
          <rPr>
            <sz val="9"/>
            <color indexed="81"/>
            <rFont val="Segoe UI"/>
            <family val="2"/>
            <charset val="238"/>
          </rPr>
          <t xml:space="preserve"> - polodrážka po rozmere X
</t>
        </r>
        <r>
          <rPr>
            <b/>
            <sz val="9"/>
            <color indexed="81"/>
            <rFont val="Segoe UI"/>
            <family val="2"/>
            <charset val="238"/>
          </rPr>
          <t>pY</t>
        </r>
        <r>
          <rPr>
            <sz val="9"/>
            <color indexed="81"/>
            <rFont val="Segoe UI"/>
            <family val="2"/>
            <charset val="238"/>
          </rPr>
          <t xml:space="preserve"> - polodrážka po rozmere Y
         </t>
        </r>
        <r>
          <rPr>
            <b/>
            <sz val="9"/>
            <color indexed="81"/>
            <rFont val="Segoe UI"/>
            <family val="2"/>
            <charset val="238"/>
          </rPr>
          <t>polodrážka</t>
        </r>
        <r>
          <rPr>
            <sz val="9"/>
            <color indexed="81"/>
            <rFont val="Segoe UI"/>
            <family val="2"/>
            <charset val="238"/>
          </rPr>
          <t xml:space="preserve"> znamená že, zo zadnej hrany dielca uberieme 
         11x3,5  mm po celej dlžke dielca pre naklincovanie sololitu
</t>
        </r>
        <r>
          <rPr>
            <b/>
            <sz val="9"/>
            <color indexed="81"/>
            <rFont val="Segoe UI"/>
            <family val="2"/>
            <charset val="238"/>
          </rPr>
          <t xml:space="preserve">dX </t>
        </r>
        <r>
          <rPr>
            <sz val="9"/>
            <color indexed="81"/>
            <rFont val="Segoe UI"/>
            <family val="2"/>
            <charset val="238"/>
          </rPr>
          <t xml:space="preserve">- drážka po rozmere X
</t>
        </r>
        <r>
          <rPr>
            <b/>
            <sz val="9"/>
            <color indexed="81"/>
            <rFont val="Segoe UI"/>
            <family val="2"/>
            <charset val="238"/>
          </rPr>
          <t>dY</t>
        </r>
        <r>
          <rPr>
            <sz val="9"/>
            <color indexed="81"/>
            <rFont val="Segoe UI"/>
            <family val="2"/>
            <charset val="238"/>
          </rPr>
          <t xml:space="preserve"> - drážka po rozmere Y
        </t>
        </r>
        <r>
          <rPr>
            <b/>
            <sz val="9"/>
            <color indexed="81"/>
            <rFont val="Segoe UI"/>
            <family val="2"/>
            <charset val="238"/>
          </rPr>
          <t xml:space="preserve">drážka </t>
        </r>
        <r>
          <rPr>
            <sz val="9"/>
            <color indexed="81"/>
            <rFont val="Segoe UI"/>
            <family val="2"/>
            <charset val="238"/>
          </rPr>
          <t xml:space="preserve">znamená, že 12 mm od hrany dielca urobíme drážku   
        7x3 mm (7-hĺbka, 3- šírka) do plochy dielca na sololit, 
        zvyčajne je to za účelom dna šuflíka alebo chrbátu,      
        pre vsunutie do drážky
</t>
        </r>
      </text>
    </comment>
    <comment ref="P5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Otvor na závesy Ø35</t>
        </r>
        <r>
          <rPr>
            <sz val="9"/>
            <color indexed="81"/>
            <rFont val="Segoe UI"/>
            <family val="2"/>
            <charset val="238"/>
          </rPr>
          <t xml:space="preserve">
Zadaj:
2X,3X,....6X  alebo 2Y,3Y,....6Y
</t>
        </r>
        <r>
          <rPr>
            <b/>
            <sz val="9"/>
            <color indexed="81"/>
            <rFont val="Segoe UI"/>
            <family val="2"/>
            <charset val="238"/>
          </rPr>
          <t>číslica</t>
        </r>
        <r>
          <rPr>
            <sz val="9"/>
            <color indexed="81"/>
            <rFont val="Segoe UI"/>
            <family val="2"/>
            <charset val="238"/>
          </rPr>
          <t xml:space="preserve"> znamená koľko závesov zavŕtame do dielca
</t>
        </r>
        <r>
          <rPr>
            <b/>
            <sz val="9"/>
            <color indexed="81"/>
            <rFont val="Segoe UI"/>
            <family val="2"/>
            <charset val="238"/>
          </rPr>
          <t>X</t>
        </r>
        <r>
          <rPr>
            <sz val="9"/>
            <color indexed="81"/>
            <rFont val="Segoe UI"/>
            <family val="2"/>
            <charset val="238"/>
          </rPr>
          <t xml:space="preserve"> znamené, že závesy navŕtame po rozmere X
</t>
        </r>
        <r>
          <rPr>
            <b/>
            <sz val="9"/>
            <color indexed="81"/>
            <rFont val="Segoe UI"/>
            <family val="2"/>
            <charset val="238"/>
          </rPr>
          <t>Y</t>
        </r>
        <r>
          <rPr>
            <sz val="9"/>
            <color indexed="81"/>
            <rFont val="Segoe UI"/>
            <family val="2"/>
            <charset val="238"/>
          </rPr>
          <t xml:space="preserve"> znamené, že závesy navŕtame po rozmere Y
krajné závesy vŕtame 100 mm od hrán dielca, ostatné závesy rovnomerne rozpočítame medzi krajné závesy </t>
        </r>
      </text>
    </comment>
    <comment ref="AL6" authorId="0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>na tento e-mail bude zaslaná cenová ponuka po optimalizácii materiálu</t>
        </r>
      </text>
    </comment>
    <comment ref="C7" authorId="1" shapeId="0" xr:uid="{00000000-0006-0000-0000-000006000000}">
      <text>
        <r>
          <rPr>
            <b/>
            <sz val="8"/>
            <color indexed="8"/>
            <rFont val="Tahoma"/>
            <family val="2"/>
            <charset val="238"/>
          </rPr>
          <t>Názov plošného materiálu</t>
        </r>
        <r>
          <rPr>
            <sz val="8"/>
            <color indexed="8"/>
            <rFont val="Tahoma"/>
            <family val="2"/>
            <charset val="238"/>
          </rPr>
          <t xml:space="preserve">
Vyber zo zoznamu alebo zadaj vlastný názov materiálu ak sa v zozname nenachádza
</t>
        </r>
        <r>
          <rPr>
            <b/>
            <sz val="8"/>
            <color indexed="8"/>
            <rFont val="Tahoma"/>
            <family val="2"/>
            <charset val="238"/>
          </rPr>
          <t xml:space="preserve">
</t>
        </r>
      </text>
    </comment>
    <comment ref="D7" authorId="1" shapeId="0" xr:uid="{00000000-0006-0000-0000-000007000000}">
      <text>
        <r>
          <rPr>
            <sz val="8"/>
            <color indexed="8"/>
            <rFont val="Tahoma"/>
            <family val="2"/>
            <charset val="238"/>
          </rPr>
          <t xml:space="preserve">Rozmer v smere vlákien v </t>
        </r>
        <r>
          <rPr>
            <b/>
            <sz val="8"/>
            <color indexed="8"/>
            <rFont val="Tahoma"/>
            <family val="2"/>
            <charset val="238"/>
          </rPr>
          <t>mm !!!</t>
        </r>
      </text>
    </comment>
    <comment ref="E7" authorId="1" shapeId="0" xr:uid="{00000000-0006-0000-0000-000008000000}">
      <text>
        <r>
          <rPr>
            <sz val="8"/>
            <color indexed="8"/>
            <rFont val="Tahoma"/>
            <family val="2"/>
            <charset val="238"/>
          </rPr>
          <t xml:space="preserve">Rozmer proti smeru vlákien v </t>
        </r>
        <r>
          <rPr>
            <b/>
            <sz val="8"/>
            <color indexed="8"/>
            <rFont val="Tahoma"/>
            <family val="2"/>
            <charset val="238"/>
          </rPr>
          <t>mm !!!</t>
        </r>
      </text>
    </comment>
    <comment ref="F7" authorId="1" shapeId="0" xr:uid="{00000000-0006-0000-0000-000009000000}">
      <text>
        <r>
          <rPr>
            <b/>
            <sz val="8"/>
            <color indexed="8"/>
            <rFont val="Tahoma"/>
            <family val="2"/>
            <charset val="238"/>
          </rPr>
          <t>Množstvo</t>
        </r>
        <r>
          <rPr>
            <sz val="8"/>
            <color indexed="8"/>
            <rFont val="Tahoma"/>
            <family val="2"/>
            <charset val="238"/>
          </rPr>
          <t xml:space="preserve"> dielcov daného rozmeru
</t>
        </r>
      </text>
    </comment>
    <comment ref="G7" authorId="1" shapeId="0" xr:uid="{00000000-0006-0000-0000-00000A000000}">
      <text>
        <r>
          <rPr>
            <b/>
            <sz val="8"/>
            <color indexed="8"/>
            <rFont val="Tahoma"/>
            <family val="2"/>
            <charset val="238"/>
          </rPr>
          <t xml:space="preserve">Hrana 22x0,5 a HPL na PD
</t>
        </r>
        <r>
          <rPr>
            <sz val="8"/>
            <color indexed="8"/>
            <rFont val="Tahoma"/>
            <family val="2"/>
            <charset val="238"/>
          </rPr>
          <t>Vyber zo zoznamu alebo zadaj vlastnu hranu</t>
        </r>
        <r>
          <rPr>
            <b/>
            <sz val="8"/>
            <color indexed="8"/>
            <rFont val="Tahoma"/>
            <family val="2"/>
            <charset val="238"/>
          </rPr>
          <t xml:space="preserve">
</t>
        </r>
      </text>
    </comment>
    <comment ref="I7" authorId="1" shapeId="0" xr:uid="{00000000-0006-0000-0000-00000B000000}">
      <text>
        <r>
          <rPr>
            <sz val="8"/>
            <color indexed="8"/>
            <rFont val="Tahoma"/>
            <family val="2"/>
            <charset val="238"/>
          </rPr>
          <t xml:space="preserve">Olepenie rozmeru </t>
        </r>
        <r>
          <rPr>
            <b/>
            <sz val="8"/>
            <color indexed="8"/>
            <rFont val="Tahoma"/>
            <family val="2"/>
            <charset val="238"/>
          </rPr>
          <t xml:space="preserve">X
</t>
        </r>
        <r>
          <rPr>
            <sz val="8"/>
            <color indexed="8"/>
            <rFont val="Tahoma"/>
            <family val="2"/>
            <charset val="238"/>
          </rPr>
          <t xml:space="preserve">hranou 22x0,5 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(vpredu)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(vpredu aj vzadu)  
</t>
        </r>
        <r>
          <rPr>
            <b/>
            <sz val="8"/>
            <color indexed="8"/>
            <rFont val="Tahoma"/>
            <family val="2"/>
            <charset val="238"/>
          </rPr>
          <t>prázdna bunka (</t>
        </r>
        <r>
          <rPr>
            <sz val="8"/>
            <color indexed="8"/>
            <rFont val="Tahoma"/>
            <family val="2"/>
            <charset val="238"/>
          </rPr>
          <t>neolepuje sa X)</t>
        </r>
      </text>
    </comment>
    <comment ref="J7" authorId="1" shapeId="0" xr:uid="{00000000-0006-0000-0000-00000C000000}">
      <text>
        <r>
          <rPr>
            <sz val="8"/>
            <color indexed="8"/>
            <rFont val="Tahoma"/>
            <family val="2"/>
            <charset val="238"/>
          </rPr>
          <t xml:space="preserve">Olepenie rozmeru </t>
        </r>
        <r>
          <rPr>
            <b/>
            <sz val="8"/>
            <color indexed="8"/>
            <rFont val="Tahoma"/>
            <family val="2"/>
            <charset val="238"/>
          </rPr>
          <t>Y</t>
        </r>
        <r>
          <rPr>
            <sz val="8"/>
            <color indexed="8"/>
            <rFont val="Tahoma"/>
            <family val="2"/>
            <charset val="238"/>
          </rPr>
          <t xml:space="preserve">
hranou 22x0,5 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(vľavo)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(vľava aj vpravo)  
</t>
        </r>
        <r>
          <rPr>
            <b/>
            <sz val="8"/>
            <color indexed="8"/>
            <rFont val="Tahoma"/>
            <family val="2"/>
            <charset val="238"/>
          </rPr>
          <t>prázdna bunka</t>
        </r>
        <r>
          <rPr>
            <sz val="8"/>
            <color indexed="8"/>
            <rFont val="Tahoma"/>
            <family val="2"/>
            <charset val="238"/>
          </rPr>
          <t xml:space="preserve"> (neolepuje sa Y)</t>
        </r>
      </text>
    </comment>
    <comment ref="K7" authorId="1" shapeId="0" xr:uid="{00000000-0006-0000-0000-00000D000000}">
      <text>
        <r>
          <rPr>
            <b/>
            <sz val="8"/>
            <color indexed="8"/>
            <rFont val="Tahoma"/>
            <family val="2"/>
            <charset val="238"/>
          </rPr>
          <t xml:space="preserve">Hrana 22x2, 22x1,       
            42x2, 42x1
</t>
        </r>
        <r>
          <rPr>
            <sz val="8"/>
            <color indexed="8"/>
            <rFont val="Tahoma"/>
            <family val="2"/>
            <charset val="238"/>
          </rPr>
          <t>Vyber zo zoznamu alebo zadaj vlastnu hranu</t>
        </r>
      </text>
    </comment>
    <comment ref="M7" authorId="1" shapeId="0" xr:uid="{00000000-0006-0000-0000-00000E000000}">
      <text>
        <r>
          <rPr>
            <b/>
            <sz val="8"/>
            <color indexed="8"/>
            <rFont val="Tahoma"/>
            <family val="2"/>
            <charset val="238"/>
          </rPr>
          <t>Olepenie rozmeru X</t>
        </r>
        <r>
          <rPr>
            <sz val="8"/>
            <color indexed="8"/>
            <rFont val="Tahoma"/>
            <family val="2"/>
            <charset val="238"/>
          </rPr>
          <t xml:space="preserve">
hranou 22x2, 22x1, 42x2, 42x1 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(vpredu)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(vpredu aj vzadu)  
</t>
        </r>
        <r>
          <rPr>
            <b/>
            <sz val="8"/>
            <color indexed="8"/>
            <rFont val="Tahoma"/>
            <family val="2"/>
            <charset val="238"/>
          </rPr>
          <t>prázdna bunka</t>
        </r>
        <r>
          <rPr>
            <sz val="8"/>
            <color indexed="8"/>
            <rFont val="Tahoma"/>
            <family val="2"/>
            <charset val="238"/>
          </rPr>
          <t xml:space="preserve"> (neolepuje sa X)</t>
        </r>
      </text>
    </comment>
    <comment ref="N7" authorId="1" shapeId="0" xr:uid="{00000000-0006-0000-0000-00000F000000}">
      <text>
        <r>
          <rPr>
            <b/>
            <sz val="8"/>
            <color indexed="8"/>
            <rFont val="Tahoma"/>
            <family val="2"/>
            <charset val="238"/>
          </rPr>
          <t>Olepenie rozmeru Y</t>
        </r>
        <r>
          <rPr>
            <sz val="8"/>
            <color indexed="8"/>
            <rFont val="Tahoma"/>
            <family val="2"/>
            <charset val="238"/>
          </rPr>
          <t xml:space="preserve">
hranou 22x2, 22x1, 42x2, 42x1
Zadaj:
</t>
        </r>
        <r>
          <rPr>
            <b/>
            <sz val="8"/>
            <color indexed="8"/>
            <rFont val="Tahoma"/>
            <family val="2"/>
            <charset val="238"/>
          </rPr>
          <t>1</t>
        </r>
        <r>
          <rPr>
            <sz val="8"/>
            <color indexed="8"/>
            <rFont val="Tahoma"/>
            <family val="2"/>
            <charset val="238"/>
          </rPr>
          <t xml:space="preserve"> (vľavo) 
</t>
        </r>
        <r>
          <rPr>
            <b/>
            <sz val="8"/>
            <color indexed="8"/>
            <rFont val="Tahoma"/>
            <family val="2"/>
            <charset val="238"/>
          </rPr>
          <t>2</t>
        </r>
        <r>
          <rPr>
            <sz val="8"/>
            <color indexed="8"/>
            <rFont val="Tahoma"/>
            <family val="2"/>
            <charset val="238"/>
          </rPr>
          <t xml:space="preserve"> (vľava aj vpravo)  
</t>
        </r>
        <r>
          <rPr>
            <b/>
            <sz val="8"/>
            <color indexed="8"/>
            <rFont val="Tahoma"/>
            <family val="2"/>
            <charset val="238"/>
          </rPr>
          <t>prázdna bunka</t>
        </r>
        <r>
          <rPr>
            <sz val="8"/>
            <color indexed="8"/>
            <rFont val="Tahoma"/>
            <family val="2"/>
            <charset val="238"/>
          </rPr>
          <t xml:space="preserve"> (neolepuje sa Y)</t>
        </r>
      </text>
    </comment>
    <comment ref="P7" authorId="1" shapeId="0" xr:uid="{00000000-0006-0000-0000-000010000000}">
      <text>
        <r>
          <rPr>
            <u/>
            <sz val="8"/>
            <color indexed="8"/>
            <rFont val="Tahoma"/>
            <family val="2"/>
            <charset val="238"/>
          </rPr>
          <t xml:space="preserve">Drážkvanie na sololit naprieč vláknam </t>
        </r>
        <r>
          <rPr>
            <b/>
            <u/>
            <sz val="8"/>
            <color indexed="8"/>
            <rFont val="Tahoma"/>
            <family val="2"/>
            <charset val="238"/>
          </rPr>
          <t>Y</t>
        </r>
        <r>
          <rPr>
            <u/>
            <sz val="8"/>
            <color indexed="8"/>
            <rFont val="Tahoma"/>
            <family val="2"/>
            <charset val="238"/>
          </rPr>
          <t xml:space="preserve">
Zadaj:
</t>
        </r>
        <r>
          <rPr>
            <b/>
            <sz val="8"/>
            <color indexed="8"/>
            <rFont val="Tahoma"/>
            <family val="2"/>
            <charset val="238"/>
          </rPr>
          <t>P</t>
        </r>
        <r>
          <rPr>
            <sz val="8"/>
            <color indexed="8"/>
            <rFont val="Tahoma"/>
            <family val="2"/>
            <charset val="238"/>
          </rPr>
          <t xml:space="preserve"> - polodrážka, zo zadnej hrany dielca uberieme 11x3,5  
     mm po celej dlžke dielca pre naklincovanie sololitu
</t>
        </r>
        <r>
          <rPr>
            <b/>
            <sz val="8"/>
            <color indexed="8"/>
            <rFont val="Tahoma"/>
            <family val="2"/>
            <charset val="238"/>
          </rPr>
          <t>D</t>
        </r>
        <r>
          <rPr>
            <sz val="8"/>
            <color indexed="8"/>
            <rFont val="Tahoma"/>
            <family val="2"/>
            <charset val="238"/>
          </rPr>
          <t xml:space="preserve">- drážka, 12 mm zo zadnej hrany dielca urobíme drážku   
     7x3 mm (7-hĺbka, 3- šírka) do plochy dielca na sololit,  
     zvyčajne je to za účelom dna šuflíka alebo chrbátu,      
     ktorý sa neklincuje ale lepí, prípadne skrutkuje o police
</t>
        </r>
      </text>
    </comment>
    <comment ref="U7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 xml:space="preserve">zadajte Vašu požiadavku na dielec
preddefinované poznamky sú v rolovacom menu </t>
        </r>
      </text>
    </comment>
    <comment ref="V7" authorId="2" shapeId="0" xr:uid="{678C0476-D4ED-46BB-898E-31A81BC48B86}">
      <text>
        <r>
          <rPr>
            <b/>
            <sz val="9"/>
            <color indexed="81"/>
            <rFont val="Segoe UI"/>
            <family val="2"/>
            <charset val="238"/>
          </rPr>
          <t xml:space="preserve">napr:
</t>
        </r>
        <r>
          <rPr>
            <sz val="9"/>
            <color indexed="81"/>
            <rFont val="Segoe UI"/>
            <family val="2"/>
            <charset val="238"/>
          </rPr>
          <t>bok, polica, ....</t>
        </r>
      </text>
    </comment>
    <comment ref="AG7" authorId="0" shapeId="0" xr:uid="{00000000-0006-0000-0000-000012000000}">
      <text>
        <r>
          <rPr>
            <sz val="9"/>
            <color indexed="81"/>
            <rFont val="Segoe UI"/>
            <family val="2"/>
            <charset val="238"/>
          </rPr>
          <t>Pri poreze na celé tabule sa spotreba materiálu určí až po optimalizácii materálu</t>
        </r>
      </text>
    </comment>
  </commentList>
</comments>
</file>

<file path=xl/sharedStrings.xml><?xml version="1.0" encoding="utf-8"?>
<sst xmlns="http://schemas.openxmlformats.org/spreadsheetml/2006/main" count="5327" uniqueCount="2897">
  <si>
    <t>Zákazník:</t>
  </si>
  <si>
    <t>Adresa:</t>
  </si>
  <si>
    <t>Telefón:</t>
  </si>
  <si>
    <t>Predbežný sumár:</t>
  </si>
  <si>
    <t>ks</t>
  </si>
  <si>
    <t xml:space="preserve">Materiál </t>
  </si>
  <si>
    <t>X</t>
  </si>
  <si>
    <t>Y</t>
  </si>
  <si>
    <t>Poznámka</t>
  </si>
  <si>
    <t>Materiál</t>
  </si>
  <si>
    <t>D</t>
  </si>
  <si>
    <t>Drážkovanie</t>
  </si>
  <si>
    <t xml:space="preserve">  </t>
  </si>
  <si>
    <t>Označenie porezu:</t>
  </si>
  <si>
    <t>tu sa prenaša číslo lebo bunka nie je zaheslovana</t>
  </si>
  <si>
    <t>e-mail:</t>
  </si>
  <si>
    <t>16  112 PE Šedá</t>
  </si>
  <si>
    <t>18  112 PE Šedá</t>
  </si>
  <si>
    <t>18  162 PE Grafit</t>
  </si>
  <si>
    <t>18  164 PE Antracit</t>
  </si>
  <si>
    <t>18  190 PE Čierna</t>
  </si>
  <si>
    <t>18  344 PR Čerešňa</t>
  </si>
  <si>
    <t>18  375 PR Javor</t>
  </si>
  <si>
    <t>18  381 PR Buk Bavaria</t>
  </si>
  <si>
    <t>18  514 PE Slonová kosť</t>
  </si>
  <si>
    <t>18  522 PE Béžová</t>
  </si>
  <si>
    <t>18  564 PE Mandľová</t>
  </si>
  <si>
    <t>18  729 PR Orech</t>
  </si>
  <si>
    <t>18  740 PR Dub horský svetlý</t>
  </si>
  <si>
    <t>18  859 PE Platina</t>
  </si>
  <si>
    <t>18  881 PE Hliník</t>
  </si>
  <si>
    <t>18  1700 PE Oceľovo šedá</t>
  </si>
  <si>
    <t>18  1715 BS Breza snežná</t>
  </si>
  <si>
    <t>18  3025 SN Dub Sonoma</t>
  </si>
  <si>
    <t>18  5194 SN Dub Truffel</t>
  </si>
  <si>
    <t>18  5519 BS Limetka</t>
  </si>
  <si>
    <t>18  7045 SU Champagne</t>
  </si>
  <si>
    <t>18  7190 BS Zelená Mamba</t>
  </si>
  <si>
    <t>18  8533 BS Macchiato</t>
  </si>
  <si>
    <t>18  8548 SN Fineline tmavé</t>
  </si>
  <si>
    <t>18  8681 SU Briliantovo biela</t>
  </si>
  <si>
    <t>18  8995 SN Coco Bolo</t>
  </si>
  <si>
    <t>18  W980 SM Platinová biela</t>
  </si>
  <si>
    <t>18  W980 ST2 Platinová biela</t>
  </si>
  <si>
    <t>18  W1000 ST22 Biela premium</t>
  </si>
  <si>
    <t>18  W1000 ST38 Biela premium</t>
  </si>
  <si>
    <t>18  W1000 ST9 Biela premium</t>
  </si>
  <si>
    <t>18  W1100 PG Biela alpská</t>
  </si>
  <si>
    <t>18  W1100 PM Biela alpská</t>
  </si>
  <si>
    <t>18  W1100 ST30 Alpská biela</t>
  </si>
  <si>
    <t>18  W1100 ST9 Alpská biela</t>
  </si>
  <si>
    <t>18  H1101 ST12 Makassar mokka</t>
  </si>
  <si>
    <t>18  H1113 ST10 Dub Kansas hnedý</t>
  </si>
  <si>
    <t>18  H1114 ST9 Orech Ribera</t>
  </si>
  <si>
    <t>18  H1115 ST12 Bamenda sivobéžová</t>
  </si>
  <si>
    <t>18  H1116 ST12 Wenge Bamenda tmavá</t>
  </si>
  <si>
    <t>18  H1122 ST22 Whitewood</t>
  </si>
  <si>
    <t>18  H1123 ST22 Graphitewood</t>
  </si>
  <si>
    <t>18  H1137 ST12 Dub Sorano čiernohnedý</t>
  </si>
  <si>
    <t>18  H1146 ST10 Dub Bardolino sivý</t>
  </si>
  <si>
    <t>18  H1176 ST37 Dub Halifax biely</t>
  </si>
  <si>
    <t>18  H1181 ST37 Dub Halifax tabakový</t>
  </si>
  <si>
    <t>18  H1210 ST33 Brest Tossini sivobežový</t>
  </si>
  <si>
    <t>18  H1212 ST33 Brest Tossini hnedý</t>
  </si>
  <si>
    <t>18  H1250 ST36 Jaseň Navarra</t>
  </si>
  <si>
    <t>18  H1277 ST9 Agát Lakeland svetlý</t>
  </si>
  <si>
    <t>18  H1387 ST10 Dub Denver grafit</t>
  </si>
  <si>
    <t>18  H1399 ST10 Dub Denver hnedý</t>
  </si>
  <si>
    <t>18  H1400 ST36 Zašlé drevo</t>
  </si>
  <si>
    <t>18  H1401 ST22 Pinie Cascina</t>
  </si>
  <si>
    <t>18  H1444 ST9 Borovica alpská</t>
  </si>
  <si>
    <t>18  H1487 ST22 Borovica Bramberg</t>
  </si>
  <si>
    <t>18  H1511 ST15 Buk Bavaria</t>
  </si>
  <si>
    <t>18  H1582 ST15 Buk Ellmau</t>
  </si>
  <si>
    <t>18  H1636 ST12 Čerešňa Locarno</t>
  </si>
  <si>
    <t>18  H1733 ST9 Breza Mainau</t>
  </si>
  <si>
    <t>18  H3006 ST22 Zebrano pieskové</t>
  </si>
  <si>
    <t>18  H3012 ST22 Coco Bolo prírodné</t>
  </si>
  <si>
    <t>18  H3047 ST10 Borneo hnedé</t>
  </si>
  <si>
    <t>18  H3048 ST10 Borneo antik hnedý</t>
  </si>
  <si>
    <t>18  H3058 ST22 Wenge Mali</t>
  </si>
  <si>
    <t>18  H3080 ST15 Mahagon</t>
  </si>
  <si>
    <t>18  H3113 ST15 Hruška Lindau</t>
  </si>
  <si>
    <t>18  H3114 ST9 Hruška Tirano</t>
  </si>
  <si>
    <t>18  H3133 ST12 Dub Davos hnedý</t>
  </si>
  <si>
    <t>18  H3154 ST36 Dub Charlestone hnedý</t>
  </si>
  <si>
    <t>18  H3156 ST12 Dub Corbridge sivý</t>
  </si>
  <si>
    <t>18  H3309 ST28 Dub Gladstone pieskový</t>
  </si>
  <si>
    <t>18  H3325 ST28 Dub Gladstone tabak</t>
  </si>
  <si>
    <t>18  H3326 ST28 Dub Gladstone sivobéžový</t>
  </si>
  <si>
    <t>18  H3342 ST28 Dub Gladstone sépiový</t>
  </si>
  <si>
    <t>18  H3398 ST12 Dub Kendal koňak</t>
  </si>
  <si>
    <t>18  H3430 ST22 Pinia Aland biela</t>
  </si>
  <si>
    <t>18  H3433 ST22 Pinia Aland polárna</t>
  </si>
  <si>
    <t>18  H3450 ST22 Fleetwood biely</t>
  </si>
  <si>
    <t>18  H3451 ST22 Fleetwood šampaň</t>
  </si>
  <si>
    <t>18  H3453 ST22 Fleetwood lávovosivý</t>
  </si>
  <si>
    <t>18  H3702 ST10 Orech Pacifik tabak</t>
  </si>
  <si>
    <t>18  H3704 ST15 Orech Aida tabak</t>
  </si>
  <si>
    <t>18  H3711 ST9 Orech Carini tabak</t>
  </si>
  <si>
    <t>18  H3730 ST10 Hickory prírodný</t>
  </si>
  <si>
    <t>18  H3732 ST10 Hickory hnedý</t>
  </si>
  <si>
    <t>18  H3734 ST9 Orech dijon prírodný</t>
  </si>
  <si>
    <t>18  H3773 ST9 Orech Carini bielený</t>
  </si>
  <si>
    <t>18  H3860 ST9 Javor Hard šampaň</t>
  </si>
  <si>
    <t>18  U104 PG Alabaster</t>
  </si>
  <si>
    <t>18  U104 ST9 Alabaster</t>
  </si>
  <si>
    <t>18  U108 ST9 Vanilka</t>
  </si>
  <si>
    <t>18  U113 ST9 Bavlna</t>
  </si>
  <si>
    <t>18  U114 ST9 Žltá</t>
  </si>
  <si>
    <t>18  U131 ST9 Citrusova žltá</t>
  </si>
  <si>
    <t>18  U156 ST9 Pieskovo béžová</t>
  </si>
  <si>
    <t>18  U200 ST9 Béžová</t>
  </si>
  <si>
    <t>18  U201 ST9 Kamenná sivá</t>
  </si>
  <si>
    <t>18  U216 ST9 Ťavia</t>
  </si>
  <si>
    <t>18  U222 PM Béžovo krémová</t>
  </si>
  <si>
    <t>18  U222 ST9 Krémovo béžová</t>
  </si>
  <si>
    <t>18  U311 ST9 Burgundská červená</t>
  </si>
  <si>
    <t>18  U321 ST9 Čínska červená</t>
  </si>
  <si>
    <t>18  U323 PG Červená Chilli</t>
  </si>
  <si>
    <t>18  U323 ST9 Červená Chilli</t>
  </si>
  <si>
    <t>18  U332 ST9 Oranžová</t>
  </si>
  <si>
    <t>18  U363 ST9 Plameniakovoa ružová</t>
  </si>
  <si>
    <t>18  U504 ST9 Tirolská modrá</t>
  </si>
  <si>
    <t>18  U522 ST9 Horizont modrá</t>
  </si>
  <si>
    <t>18  U525 ST9 Modrá Delft</t>
  </si>
  <si>
    <t>18  U560 ST9 Hlbinná modrá</t>
  </si>
  <si>
    <t>18  U606 ST9 Lesná zelená</t>
  </si>
  <si>
    <t>18  U626 ST9 Kiwi zelená</t>
  </si>
  <si>
    <t>18  U630 ST9 Limetková</t>
  </si>
  <si>
    <t>18  U655 ST9 Smaragdovo zelená</t>
  </si>
  <si>
    <t>18  U702 PM Kašmír</t>
  </si>
  <si>
    <t>18  U702 ST16 Kašmírová sivá</t>
  </si>
  <si>
    <t>18  U702 ST9 Kašmírová sivá</t>
  </si>
  <si>
    <t>18  U707 ST9 Hodvábna sivá</t>
  </si>
  <si>
    <t>18  U708 PM Šedá svetlá</t>
  </si>
  <si>
    <t>18  U708 ST9 Svetlo sivá</t>
  </si>
  <si>
    <t>18  U727 PM Šedá kamenná</t>
  </si>
  <si>
    <t>18  U727 ST9 Kamenná sivá</t>
  </si>
  <si>
    <t>18  U732 PM Prachovo sivá</t>
  </si>
  <si>
    <t>18  U732 ST30 Prachovo sivá</t>
  </si>
  <si>
    <t>18  U732 ST9 Prachovo sivá</t>
  </si>
  <si>
    <t>18  U741 ST9 Láva</t>
  </si>
  <si>
    <t>18  U748 ST9 Lanýžovo hnedá</t>
  </si>
  <si>
    <t>18  U750 ST9 Jasná sivá</t>
  </si>
  <si>
    <t>18  U763 PG Perlovo sivá</t>
  </si>
  <si>
    <t>18  U763 ST9 Perlovo sivá</t>
  </si>
  <si>
    <t>18  U767 ST9 Kubanitová sivá</t>
  </si>
  <si>
    <t>18  U775 ST9 Bielosivá</t>
  </si>
  <si>
    <t>18  U788 ST16 Arktická sivá</t>
  </si>
  <si>
    <t>18  U788 ST9 Arktická sivá</t>
  </si>
  <si>
    <t>18  U818 ST9 Tmavohnedá</t>
  </si>
  <si>
    <t>18  U899 ST9 Kozmická sivá</t>
  </si>
  <si>
    <t>18  U960 ST9 Onyxovo sivá</t>
  </si>
  <si>
    <t>18  U961 ST2 Čierna grafit</t>
  </si>
  <si>
    <t>18  U963 ST9 Diamantovo sivá</t>
  </si>
  <si>
    <t>18  U999 PG Čierna</t>
  </si>
  <si>
    <t>18  U999 PM Čierna</t>
  </si>
  <si>
    <t>18  U999 ST2 Čierna</t>
  </si>
  <si>
    <t>18  U999 ST30 Čierna</t>
  </si>
  <si>
    <t>18  U999 ST38 Čierna</t>
  </si>
  <si>
    <t>18  F302 ST87 Ferro bronzový</t>
  </si>
  <si>
    <t>18  F425 ST10 Ľan béžový</t>
  </si>
  <si>
    <t>18  F433 ST10 Ľan antracitový</t>
  </si>
  <si>
    <t>18  F509 ST2 Hliník</t>
  </si>
  <si>
    <t>18  F570 ST2 Matallic medený</t>
  </si>
  <si>
    <t>18  F571 ST2 Metallic zlatý</t>
  </si>
  <si>
    <t>18  F649 ST16 Ílovec biely</t>
  </si>
  <si>
    <t>18  F651 ST16 Ílovec sivý</t>
  </si>
  <si>
    <t>18  1570 SM Biela diamant</t>
  </si>
  <si>
    <t>18  2109 BS Slonová kosť</t>
  </si>
  <si>
    <t>18  2171 PE Sivá Achát</t>
  </si>
  <si>
    <t>18  25519 BS Lemon</t>
  </si>
  <si>
    <t>18  27045 BS Champagne</t>
  </si>
  <si>
    <t>18  27166 BS Krémovo hnedá</t>
  </si>
  <si>
    <t>18  27190 BS Zelená</t>
  </si>
  <si>
    <t>18  3306 BS Javor Murnau</t>
  </si>
  <si>
    <t>18  37307 PR Dub prírodný</t>
  </si>
  <si>
    <t>18  37710 BS Wenge klasik</t>
  </si>
  <si>
    <t>18  37713 PR Dub amazónsky</t>
  </si>
  <si>
    <t>18  37717 AT Dub bahenny</t>
  </si>
  <si>
    <t>18  37737 NM Breza Tajga</t>
  </si>
  <si>
    <t>18  37744 AT Smrek biely</t>
  </si>
  <si>
    <t>18  37746 AT Dub strieborný</t>
  </si>
  <si>
    <t>18  37754 BS Orech americký</t>
  </si>
  <si>
    <t>18  37755 BS Orech európsky</t>
  </si>
  <si>
    <t>18  37771 BS Slivka</t>
  </si>
  <si>
    <t>18  38932 PR Dub medový</t>
  </si>
  <si>
    <t>18  5855 PE Tmavosivá metál</t>
  </si>
  <si>
    <t>18  K4325 AW Dub patinovaný</t>
  </si>
  <si>
    <t>18  K4326 AW Dub sivý</t>
  </si>
  <si>
    <t>18  K4329 AW Agát</t>
  </si>
  <si>
    <t>18  K4335 NM Buk natur</t>
  </si>
  <si>
    <t>18  K4337 AW Dub svetlý</t>
  </si>
  <si>
    <t>18  K4338 AT Smrek rustik</t>
  </si>
  <si>
    <t>10  W1000 ST9 Biela premium</t>
  </si>
  <si>
    <t>10  W980 SM Platinová biela</t>
  </si>
  <si>
    <t>10  W980 ST2 Platinová biela</t>
  </si>
  <si>
    <t>10  H1113 ST10 Dub Kansas hnedý</t>
  </si>
  <si>
    <t>10  H1115 ST12 Bamenda sivobéžová</t>
  </si>
  <si>
    <t>10  H1116 ST12 Wenge Bamenda tmavá</t>
  </si>
  <si>
    <t>10  H1122 ST22 Whitewood</t>
  </si>
  <si>
    <t>10  H1137 ST12 Dub Sorano čiernohnedý</t>
  </si>
  <si>
    <t>10  H1146 ST10 Dub Bardolino sivý</t>
  </si>
  <si>
    <t>10  H1176 ST37 Dub Halifax biely</t>
  </si>
  <si>
    <t>10  H1181 ST37 Dub Halifax tabakový</t>
  </si>
  <si>
    <t>10  H1212 ST33 Brest Tossini hnedý</t>
  </si>
  <si>
    <t>10  H1277 ST9 Agát Lakeland svetlý</t>
  </si>
  <si>
    <t>10  H1399 ST10 Dub Denver hnedý</t>
  </si>
  <si>
    <t>10  H1400 ST36 Zašlé drevo</t>
  </si>
  <si>
    <t>10  H1401 ST22 Pinie Cascina</t>
  </si>
  <si>
    <t>10  H1444 ST9 Borovica alpská</t>
  </si>
  <si>
    <t>10  H1487 ST22 Borovica Bramberg</t>
  </si>
  <si>
    <t>10  H1511 ST15 Buk Bavaria</t>
  </si>
  <si>
    <t>10  H1582 ST15 Buk Ellmau</t>
  </si>
  <si>
    <t>10  H1636 ST12 Čerešňa Locarno</t>
  </si>
  <si>
    <t>10  H1733 ST9 Breza Mainau</t>
  </si>
  <si>
    <t>10  H3006 ST22 Zebrano pieskové</t>
  </si>
  <si>
    <t>10  H3047 ST10 Borneo hnedé</t>
  </si>
  <si>
    <t>10  H3048 ST10 Borneo antik hnedý</t>
  </si>
  <si>
    <t>10  H3058 ST22 Wenge Mali</t>
  </si>
  <si>
    <t>10  H3080 ST15 Mahagon</t>
  </si>
  <si>
    <t>10  H3113 ST15 Hruška Lindau</t>
  </si>
  <si>
    <t>10  H3114 ST9 Hruška Tirano</t>
  </si>
  <si>
    <t>10  H3133 ST12 Dub Davos hnedý</t>
  </si>
  <si>
    <t>10  H3398 ST12 Dub Kendal koňak</t>
  </si>
  <si>
    <t>10  H3433 ST22 Pinia Aland polárna</t>
  </si>
  <si>
    <t>10  H3450 ST22 Fleetwood biely</t>
  </si>
  <si>
    <t>10  H3451 ST22 Fleetwood šampaň</t>
  </si>
  <si>
    <t>10  H3453 ST22 Fleetwood lávovosivý</t>
  </si>
  <si>
    <t>10  H3702 ST10 Orech Pacifik tabak</t>
  </si>
  <si>
    <t>10  H3704 ST15 Orech Aida tabak</t>
  </si>
  <si>
    <t>10  H3711 ST9 Orech Carini tabak</t>
  </si>
  <si>
    <t>10  H3730 ST10 Hickory prírodný</t>
  </si>
  <si>
    <t>10  H3734 ST9 Orech dijon prírodný</t>
  </si>
  <si>
    <t>10  U104 ST9 Alabaster</t>
  </si>
  <si>
    <t>10  U108 ST9 Vanilka</t>
  </si>
  <si>
    <t>10  U113 ST9 Bavlna</t>
  </si>
  <si>
    <t>10  U114 ST9 Žltá</t>
  </si>
  <si>
    <t>10  U156 ST9 Pieskovo béžová</t>
  </si>
  <si>
    <t>10  U201 ST9 Kamenná sivá</t>
  </si>
  <si>
    <t>10  U504 ST9 Tirolská modrá</t>
  </si>
  <si>
    <t>10  U630 ST9 Limetková</t>
  </si>
  <si>
    <t>10  U708 ST9 Svetlo sivá</t>
  </si>
  <si>
    <t>10  U727 ST9 Kamenná sivá</t>
  </si>
  <si>
    <t>10  U732 ST9 Prachovo sivá</t>
  </si>
  <si>
    <t>10  U741 ST9 Láva</t>
  </si>
  <si>
    <t>10  U748 ST9 Lanýžovo hnedá</t>
  </si>
  <si>
    <t>10  U818 ST9 Tmavohnedá</t>
  </si>
  <si>
    <t>10  U961 ST2 Čierna grafit</t>
  </si>
  <si>
    <t>10  F302 ST87 Ferro bronzový</t>
  </si>
  <si>
    <t>10  F433 ST10 Ľan antracitový</t>
  </si>
  <si>
    <t>10  F509 ST2 Hliník</t>
  </si>
  <si>
    <t>10  112 PE Šedá</t>
  </si>
  <si>
    <t>10  164 PE Antracit</t>
  </si>
  <si>
    <t>10  190 PE Čierna</t>
  </si>
  <si>
    <t>10  344 PR Čerešňa</t>
  </si>
  <si>
    <t>10  375 PR Javor</t>
  </si>
  <si>
    <t>10  381 PR Buk Bavaria</t>
  </si>
  <si>
    <t>10  514 PE Slonová kosť</t>
  </si>
  <si>
    <t>10  3025 SN Dub Sonoma</t>
  </si>
  <si>
    <t>25  W980 SM Platinová biela</t>
  </si>
  <si>
    <t>25  W980 ST2 Platinová biela</t>
  </si>
  <si>
    <t>25  H1277 ST9 Agát Lakeland svetlý</t>
  </si>
  <si>
    <t>25  H1733 ST9 Breza Mainau</t>
  </si>
  <si>
    <t>25  H3704 ST15 Orech Aida tabak</t>
  </si>
  <si>
    <t>25  H3734 ST9 Orech dijon prírodný</t>
  </si>
  <si>
    <t>25  U708 ST9 Svetlo sivá</t>
  </si>
  <si>
    <t>25  U961 ST2 Čierna grafit</t>
  </si>
  <si>
    <t>25  112 PE Šedá</t>
  </si>
  <si>
    <t>25  344 PR Čerešňa</t>
  </si>
  <si>
    <t>25  375 PR Javor</t>
  </si>
  <si>
    <t>25  381 PR Buk Bavaria</t>
  </si>
  <si>
    <t>25  3025 SN Dub sonoma</t>
  </si>
  <si>
    <t>22x0,5  112 PE Šedá</t>
  </si>
  <si>
    <t>22x0,5  162 PE Grafit</t>
  </si>
  <si>
    <t>22x0,5  164 PE Antracit</t>
  </si>
  <si>
    <t>22x0,5  190 PE Čierna</t>
  </si>
  <si>
    <t>22x0,5  344 PR Čerešňa</t>
  </si>
  <si>
    <t>22x0,5  375 PR Javor</t>
  </si>
  <si>
    <t>22x0,5  381 PR Buk Bavaria</t>
  </si>
  <si>
    <t>22x0,5  514 PE Slonová kosť</t>
  </si>
  <si>
    <t>22x0,5  522 PE Béžová</t>
  </si>
  <si>
    <t>22x0,5  564 PE Mandľová</t>
  </si>
  <si>
    <t>22x0,5  729 PR Orech</t>
  </si>
  <si>
    <t>22x0,5  740 PR Dub horský svetlý</t>
  </si>
  <si>
    <t>22x0,5  859 PE Platina</t>
  </si>
  <si>
    <t>22x0,5  881 PE Hliník</t>
  </si>
  <si>
    <t>22x0,5  1700 PE Oceľovo šedá</t>
  </si>
  <si>
    <t>22x0,5  1715 BS Breza snežná</t>
  </si>
  <si>
    <t>22x0,5  3025 SN Dub Sonoma</t>
  </si>
  <si>
    <t>22x0,5  5194 SN Dub Truffel</t>
  </si>
  <si>
    <t>22x0,5  5519 BS Limetka</t>
  </si>
  <si>
    <t>22x0,5  7045 SU Champagne</t>
  </si>
  <si>
    <t>22x0,5  7190 BS Zelená Mamba</t>
  </si>
  <si>
    <t>22x0,5  8533 BS Macchiato</t>
  </si>
  <si>
    <t>22x0,5  8548 SN Fineline tmavé</t>
  </si>
  <si>
    <t>22x0,5  8681 SU Briliantovo biela</t>
  </si>
  <si>
    <t>22x0,5  8995 SN Coco Bolo</t>
  </si>
  <si>
    <t>22x2  W980 SM Platinová biela</t>
  </si>
  <si>
    <t>22x0,5  W980 SM Platinová biela</t>
  </si>
  <si>
    <t>22x2  W980 ST2 Platinová biela</t>
  </si>
  <si>
    <t>22x0,5  W980 ST2 Platinová biela</t>
  </si>
  <si>
    <t>22x2  W1000 ST22 Biela premium</t>
  </si>
  <si>
    <t>22x0,5  W1000 ST22 Biela premium</t>
  </si>
  <si>
    <t>22x2  W1000 ST38 Biela premium</t>
  </si>
  <si>
    <t>22x0,5  W1000 ST38 Biela premium</t>
  </si>
  <si>
    <t>22x2  W1000 ST9 Biela premium</t>
  </si>
  <si>
    <t>22x0,5  W1000 ST9 Biela premium</t>
  </si>
  <si>
    <t>22x2  W1100 ST9 Alpská biela</t>
  </si>
  <si>
    <t>22x0,5  W1100 ST9 Alpská biela</t>
  </si>
  <si>
    <t>22x2  H1101 ST12 Makassar mokka</t>
  </si>
  <si>
    <t>22x0,5  H1101 ST12 Makassar mokka</t>
  </si>
  <si>
    <t>22x2  H1113 ST10 Dub Kansas hnedý</t>
  </si>
  <si>
    <t>22x0,5  H1113 ST10 Dub Kansas hnedý</t>
  </si>
  <si>
    <t>22x2  H1114 ST9 Orech Ribera</t>
  </si>
  <si>
    <t>22x0,5  H1114 ST9 Orech Ribera</t>
  </si>
  <si>
    <t>22x2  H1115 ST12 Bamenda sivobéžová</t>
  </si>
  <si>
    <t>22x0,5  H1115 ST12 Bamenda sivobéžová</t>
  </si>
  <si>
    <t>22x2  H1116 ST12 Wenge Bamenda tmavá</t>
  </si>
  <si>
    <t>22x0,5  H1116 ST12 Wenge Bamenda tmavá</t>
  </si>
  <si>
    <t>22x2  H1122 ST22 Whitewood</t>
  </si>
  <si>
    <t>22x0,5  H1122 ST22 Whitewood</t>
  </si>
  <si>
    <t>22x2  H1123 ST22 Graphitewood</t>
  </si>
  <si>
    <t>22x0,5  H1123 ST22 Graphitewood</t>
  </si>
  <si>
    <t>22x2  H1137 ST12 Dub Sorano čiernohnedý</t>
  </si>
  <si>
    <t>22x0,5  H1137 ST12 Dub Sorano čiernohnedý</t>
  </si>
  <si>
    <t>22x2  H1146 ST10 Dub Bardolino sivý</t>
  </si>
  <si>
    <t>22x0,5  H1146 ST10 Dub Bardolino sivý</t>
  </si>
  <si>
    <t>22x2  H1176 ST37 Dub Halifax biely</t>
  </si>
  <si>
    <t>22x0,5  H1176 ST37 Dub Halifax biely</t>
  </si>
  <si>
    <t>22x2  H1210 ST33 Brest Tossini sivobežový</t>
  </si>
  <si>
    <t>22x0,5  H1210 ST33 Brest Tossini sivobežový</t>
  </si>
  <si>
    <t>22x2  H1212 ST33 Brest Tossini hnedý</t>
  </si>
  <si>
    <t>22x0,5  H1212 ST33 Brest Tossini hnedý</t>
  </si>
  <si>
    <t>22x2  H1250 ST36 Jaseň Navarra</t>
  </si>
  <si>
    <t>22x0,5  H1250 ST36 Jaseň Navarra</t>
  </si>
  <si>
    <t>22x2  H1277 ST9 Agát Lakeland svetlý</t>
  </si>
  <si>
    <t>22x0,5  H1277 ST9 Agát Lakeland svetlý</t>
  </si>
  <si>
    <t>22x2  H1387 ST10 Dub Denver grafit</t>
  </si>
  <si>
    <t>22x0,5  H1387 ST10 Dub Denver grafit</t>
  </si>
  <si>
    <t>22x2  H1399 ST10 Dub Denver hnedý</t>
  </si>
  <si>
    <t>22x0,5  H1399 ST10 Dub Denver hnedý</t>
  </si>
  <si>
    <t>22x2  H1400 ST36 Zašlé drevo</t>
  </si>
  <si>
    <t>22x0,5  H1400 ST36 Zašlé drevo</t>
  </si>
  <si>
    <t>22x2  H1401 ST22 Pinie Cascina</t>
  </si>
  <si>
    <t>22x0,5  H1401 ST22 Pinie Cascina</t>
  </si>
  <si>
    <t>22x2  H1444 ST9 Borovica alpská</t>
  </si>
  <si>
    <t>22x0,5  H1444 ST9 Borovica alpská</t>
  </si>
  <si>
    <t>22x2  H1487 ST22 Borovica Bramberg</t>
  </si>
  <si>
    <t>22x0,5  H1487 ST22 Borovica Bramberg</t>
  </si>
  <si>
    <t>22x2  H1511 ST15 Buk Bavaria</t>
  </si>
  <si>
    <t>22x0,5  H1511 ST15 Buk Bavaria</t>
  </si>
  <si>
    <t>22x2  H1582 ST15 Buk Ellmau</t>
  </si>
  <si>
    <t>22x0,5  H1582 ST15 Buk Ellmau</t>
  </si>
  <si>
    <t>22x2  H1636 ST12 Čerešňa Locarno</t>
  </si>
  <si>
    <t>22x0,5  H1636 ST12 Čerešňa Locarno</t>
  </si>
  <si>
    <t>22x2  H1733 ST9 Breza Mainau</t>
  </si>
  <si>
    <t>22x0,5  H1733 ST9 Breza Mainau</t>
  </si>
  <si>
    <t>22x2  H3006 ST22 Zebrano pieskové</t>
  </si>
  <si>
    <t>22x0,5  H3006 ST22 Zebrano pieskové</t>
  </si>
  <si>
    <t>22x2  H3012 ST22 Coco Bolo prírodné</t>
  </si>
  <si>
    <t>22x0,5  H3012 ST22 Coco Bolo prírodné</t>
  </si>
  <si>
    <t>22x2  H3047 ST10 Borneo hnedé</t>
  </si>
  <si>
    <t>22x0,5  H3047 ST10 Borneo hnedé</t>
  </si>
  <si>
    <t>22x2  H3048 ST10 Borneo antik hnedý</t>
  </si>
  <si>
    <t>22x0,5  H3048 ST10 Borneo antik hnedý</t>
  </si>
  <si>
    <t>22x2  H3058 ST22 Wenge Mali</t>
  </si>
  <si>
    <t>22x0,5  H3058 ST22 Wenge Mali</t>
  </si>
  <si>
    <t>22x2  H3080 ST15 Mahagon</t>
  </si>
  <si>
    <t>22x0,5  H3080 ST15 Mahagon</t>
  </si>
  <si>
    <t>22x2  H3113 ST15 Hruška Lindau</t>
  </si>
  <si>
    <t>22x0,5  H3113 ST15 Hruška Lindau</t>
  </si>
  <si>
    <t>22x2  H3114 ST9 Hruška Tirano</t>
  </si>
  <si>
    <t>22x0,5  H3114 ST9 Hruška Tirano</t>
  </si>
  <si>
    <t>22x2  H3133 ST12 Dub Davos hnedý</t>
  </si>
  <si>
    <t>22x0,5  H3133 ST12 Dub Davos hnedý</t>
  </si>
  <si>
    <t>22x2  H3154 ST36 Dub Charlestone hnedý</t>
  </si>
  <si>
    <t>22x0,5  H3154 ST36 Dub Charlestone hnedý</t>
  </si>
  <si>
    <t>22x2  H3156 ST12 Dub Corbridge sivý</t>
  </si>
  <si>
    <t>22x0,5  H3156 ST12 Dub Corbridge sivý</t>
  </si>
  <si>
    <t>22x2  H3309 ST28 Dub Gladstone pieskový</t>
  </si>
  <si>
    <t>22x0,5  H3309 ST28 Dub Gladstone pieskový</t>
  </si>
  <si>
    <t>22x2  H3325 ST28 Dub Gladstone tabak</t>
  </si>
  <si>
    <t>22x0,5  H3325 ST28 Dub Gladstone tabak</t>
  </si>
  <si>
    <t>22x2  H3326 ST28 Dub Gladstone sivobéžový</t>
  </si>
  <si>
    <t>22x0,5  H3326 ST28 Dub Gladstone sivobéžový</t>
  </si>
  <si>
    <t>22x2  H3342 ST28 Dub Gladstone sépiový</t>
  </si>
  <si>
    <t>22x0,5  H3342 ST28 Dub Gladstone sépiový</t>
  </si>
  <si>
    <t>22x2  H3398 ST12 Dub Kendal koňak</t>
  </si>
  <si>
    <t>22x0,5  H3398 ST12 Dub Kendal koňak</t>
  </si>
  <si>
    <t>22x2  H3430 ST22 Pinia Aland biela</t>
  </si>
  <si>
    <t>22x0,5  H3430 ST22 Pinia Aland biela</t>
  </si>
  <si>
    <t>22x2  H3433 ST22 Pinia Aland polárna</t>
  </si>
  <si>
    <t>22x0,5  H3433 ST22 Pinia Aland polárna</t>
  </si>
  <si>
    <t>22x2  H3450 ST22 Fleetwood biely</t>
  </si>
  <si>
    <t>22x0,5  H3450 ST22 Fleetwood biely</t>
  </si>
  <si>
    <t>22x2  H3451 ST22 Fleetwood šampaň</t>
  </si>
  <si>
    <t>22x0,5  H3451 ST22 Fleetwood šampaň</t>
  </si>
  <si>
    <t>22x2  H3453 ST22 Fleetwood lávovosivý</t>
  </si>
  <si>
    <t>22x0,5  H3453 ST22 Fleetwood lávovosivý</t>
  </si>
  <si>
    <t>22x2  H3702 ST10 Orech Pacifik tabak</t>
  </si>
  <si>
    <t>22x0,5  H3702 ST10 Orech Pacifik tabak</t>
  </si>
  <si>
    <t>22x2  H3704 ST15 Orech Aida tabak</t>
  </si>
  <si>
    <t>22x0,5  H3704 ST15 Orech Aida tabak</t>
  </si>
  <si>
    <t>22x2  H3711 ST9 Orech Carini tabak</t>
  </si>
  <si>
    <t>22x0,5  H3711 ST9 Orech Carini tabak</t>
  </si>
  <si>
    <t>22x2  H3730 ST10 Hickory prírodný</t>
  </si>
  <si>
    <t>22x0,5  H3730 ST10 Hickory prírodný</t>
  </si>
  <si>
    <t>22x2  H3732 ST10 Hickory hnedý</t>
  </si>
  <si>
    <t>22x0,5  H3732 ST10 Hickory hnedý</t>
  </si>
  <si>
    <t>22x2  H3734 ST9 Orech dijon prírodný</t>
  </si>
  <si>
    <t>22x0,5  H3734 ST9 Orech dijon prírodný</t>
  </si>
  <si>
    <t>22x2  H3773 ST9 Orech Carini bielený</t>
  </si>
  <si>
    <t>22x0,5  H3773 ST9 Orech Carini bielený</t>
  </si>
  <si>
    <t>22x2  H3860 ST9 Javor Hard šampaň</t>
  </si>
  <si>
    <t>22x0,5  H3860 ST9 Javor Hard šampaň</t>
  </si>
  <si>
    <t>22x2  U104 ST9 Alabaster</t>
  </si>
  <si>
    <t>22x0,5  U104 ST9 Alabaster</t>
  </si>
  <si>
    <t>22x2  U108 ST9 Vanilka</t>
  </si>
  <si>
    <t>22x0,5  U108 ST9 Vanilka</t>
  </si>
  <si>
    <t>22x2  U113 ST9 Bavlna</t>
  </si>
  <si>
    <t>22x0,5  U113 ST9 Bavlna</t>
  </si>
  <si>
    <t>22x2  U114 ST9 Žltá</t>
  </si>
  <si>
    <t>22x0,5  U114 ST9 Žltá</t>
  </si>
  <si>
    <t>22x2  U131 ST9 Citrusova žltá</t>
  </si>
  <si>
    <t>22x0,5  U131 ST9 Citrusova žltá</t>
  </si>
  <si>
    <t>22x2  U156 ST9 Pieskovo béžová</t>
  </si>
  <si>
    <t>22x0,5  U156 ST9 Pieskovo béžová</t>
  </si>
  <si>
    <t>22x2  U200 ST9 Béžová</t>
  </si>
  <si>
    <t>22x0,5  U200 ST9 Béžová</t>
  </si>
  <si>
    <t>22x2  U201 ST9 Kamenná sivá</t>
  </si>
  <si>
    <t>22x0,5  U201 ST9 Kamenná sivá</t>
  </si>
  <si>
    <t>22x2  U216 ST9 Ťavia</t>
  </si>
  <si>
    <t>22x0,5  U216 ST9 Ťavia</t>
  </si>
  <si>
    <t>22x2  U222 ST9 Krémovo béžová</t>
  </si>
  <si>
    <t>22x0,5  U222 ST9 Krémovo béžová</t>
  </si>
  <si>
    <t>22x2  U311 ST9 Burgundská červená</t>
  </si>
  <si>
    <t>22x0,5  U311 ST9 Burgundská červená</t>
  </si>
  <si>
    <t>22x2  U321 ST9 Čínska červená</t>
  </si>
  <si>
    <t>22x0,5  U321 ST9 Čínska červená</t>
  </si>
  <si>
    <t>22x2  U323 ST9 Červená Chilli</t>
  </si>
  <si>
    <t>22x0,5  U323 ST9 Červená Chilli</t>
  </si>
  <si>
    <t>22x2  U332 ST9 Oranžová</t>
  </si>
  <si>
    <t>22x0,5  U332 ST9 Oranžová</t>
  </si>
  <si>
    <t>22x2  U363 ST9 Plameniakovoa ružová</t>
  </si>
  <si>
    <t>22x0,5  U363 ST9 Plameniakovoa ružová</t>
  </si>
  <si>
    <t>22x2  U504 ST9 Tirolská modrá</t>
  </si>
  <si>
    <t>22x0,5  U504 ST9 Tirolská modrá</t>
  </si>
  <si>
    <t>22x2  U522 ST9 Horizont modrá</t>
  </si>
  <si>
    <t>22x0,5  U522 ST9 Horizont modrá</t>
  </si>
  <si>
    <t>22x2  U525 ST9 Modrá Delft</t>
  </si>
  <si>
    <t>22x0,5  U525 ST9 Modrá Delft</t>
  </si>
  <si>
    <t>22x2  U560 ST9 Hlbinná modrá</t>
  </si>
  <si>
    <t>22x0,5  U560 ST9 Hlbinná modrá</t>
  </si>
  <si>
    <t>22x2  U606 ST9 Lesná zelená</t>
  </si>
  <si>
    <t>22x0,5  U606 ST9 Lesná zelená</t>
  </si>
  <si>
    <t>22x2  U626 ST9 Kiwi zelená</t>
  </si>
  <si>
    <t>22x0,5  U626 ST9 Kiwi zelená</t>
  </si>
  <si>
    <t>22x2  U630 ST9 Limetková</t>
  </si>
  <si>
    <t>22x0,5  U630 ST9 Limetková</t>
  </si>
  <si>
    <t>22x2  U655 ST9 Smaragdovo zelená</t>
  </si>
  <si>
    <t>22x0,5  U655 ST9 Smaragdovo zelená</t>
  </si>
  <si>
    <t>22x2  U702 ST16 Kašmírová sivá</t>
  </si>
  <si>
    <t>22x0,5  U702 ST16 Kašmírová sivá</t>
  </si>
  <si>
    <t>22x2  U702 ST9 Kašmírová sivá</t>
  </si>
  <si>
    <t>22x0,5  U702 ST9 Kašmírová sivá</t>
  </si>
  <si>
    <t>22x2  U707 ST9 Hodvábna sivá</t>
  </si>
  <si>
    <t>22x0,5  U707 ST9 Hodvábna sivá</t>
  </si>
  <si>
    <t>22x2  U708 ST9 Svetlo sivá</t>
  </si>
  <si>
    <t>22x0,5  U708 ST9 Svetlo sivá</t>
  </si>
  <si>
    <t>22x2  U727 ST9 Kamenná sivá</t>
  </si>
  <si>
    <t>22x0,5  U727 ST9 Kamenná sivá</t>
  </si>
  <si>
    <t>22x2  U732 ST9 Prachovo sivá</t>
  </si>
  <si>
    <t>22x0,5  U732 ST9 Prachovo sivá</t>
  </si>
  <si>
    <t>22x2  U741 ST9 Láva</t>
  </si>
  <si>
    <t>22x0,5  U741 ST9 Láva</t>
  </si>
  <si>
    <t>22x2  U748 ST9 Lanýžovo hnedá</t>
  </si>
  <si>
    <t>22x0,5  U748 ST9 Lanýžovo hnedá</t>
  </si>
  <si>
    <t>22x2  U750 ST9 Jasná sivá</t>
  </si>
  <si>
    <t>22x0,5  U750 ST9 Jasná sivá</t>
  </si>
  <si>
    <t>22x2  U763 ST9 Perlovo sivá</t>
  </si>
  <si>
    <t>22x0,5  U763 ST9 Perlovo sivá</t>
  </si>
  <si>
    <t>22x2  U767 ST9 Kubanitová sivá</t>
  </si>
  <si>
    <t>22x0,5  U767 ST9 Kubanitová sivá</t>
  </si>
  <si>
    <t>22x2  U775 ST9 Bielosivá</t>
  </si>
  <si>
    <t>22x0,5  U775 ST9 Bielosivá</t>
  </si>
  <si>
    <t>22x2  U788 ST16 Arktická sivá</t>
  </si>
  <si>
    <t>22x0,5  U788 ST16 Arktická sivá</t>
  </si>
  <si>
    <t>22x2  U788 ST9 Arktická sivá</t>
  </si>
  <si>
    <t>22x0,5  U788 ST9 Arktická sivá</t>
  </si>
  <si>
    <t>22x2  U899 ST9 Kozmická sivá</t>
  </si>
  <si>
    <t>22x0,5  U899 ST9 Kozmická sivá</t>
  </si>
  <si>
    <t>22x2  U960 ST9 Onyxovo sivá</t>
  </si>
  <si>
    <t>22x0,5  U960 ST9 Onyxovo sivá</t>
  </si>
  <si>
    <t>22x2  U961 ST2 Čierna grafit</t>
  </si>
  <si>
    <t>22x0,5  U961 ST2 Čierna grafit</t>
  </si>
  <si>
    <t>22x2  U963 ST9 Diamantovo sivá</t>
  </si>
  <si>
    <t>22x0,5  U963 ST9 Diamantovo sivá</t>
  </si>
  <si>
    <t>22x2  U999 ST2 Čierna</t>
  </si>
  <si>
    <t>22x0,5  U999 ST2 Čierna</t>
  </si>
  <si>
    <t>22x2  U999 ST38 Čierna</t>
  </si>
  <si>
    <t>22x0,5  U999 ST38 Čierna</t>
  </si>
  <si>
    <t>22x2  F302 ST87 Ferro bronzový</t>
  </si>
  <si>
    <t>22x0,5  F302 ST87 Ferro bronzový</t>
  </si>
  <si>
    <t>22x2  F425 ST10 Ľan béžový</t>
  </si>
  <si>
    <t>22x0,5  F425 ST10 Ľan béžový</t>
  </si>
  <si>
    <t>22x2  F433 ST10 Ľan antracitový</t>
  </si>
  <si>
    <t>22x0,5  F433 ST10 Ľan antracitový</t>
  </si>
  <si>
    <t>22x2  F509 ST2 Hliník</t>
  </si>
  <si>
    <t>22x0,5  F509 ST2 Hliník</t>
  </si>
  <si>
    <t>22x2  F570 ST2 Matallic medený</t>
  </si>
  <si>
    <t>22x0,5  F570 ST2 Matallic medený</t>
  </si>
  <si>
    <t>22x2  F571 ST2 Metallic zlatý</t>
  </si>
  <si>
    <t>22x0,5  F571 ST2 Metallic zlatý</t>
  </si>
  <si>
    <t>22x2  F649 ST16 Ílovec biely</t>
  </si>
  <si>
    <t>22x0,5  F649 ST16 Ílovec biely</t>
  </si>
  <si>
    <t>22x2  F651 ST16 Ílovec sivý</t>
  </si>
  <si>
    <t>22x0,5  F651 ST16 Ílovec sivý</t>
  </si>
  <si>
    <t>22x0,5  1570 SM Biela diamant</t>
  </si>
  <si>
    <t>22x0,5  2109 BS Slonová kosť</t>
  </si>
  <si>
    <t>22x0,5  2171 PE Sivá Achát</t>
  </si>
  <si>
    <t>22x0,5  25519 BS Lemon</t>
  </si>
  <si>
    <t>22x0,5  27045 BS Champagne</t>
  </si>
  <si>
    <t>22x0,5  27166 BS Krémovo hnedá</t>
  </si>
  <si>
    <t>22x0,5  27190 BS Zelená</t>
  </si>
  <si>
    <t>22x0,5  3306 BS Javor Murnau</t>
  </si>
  <si>
    <t>22x0,5  37307 PR Dub prírodný</t>
  </si>
  <si>
    <t>22x0,5  37710 BS Wenge klasik</t>
  </si>
  <si>
    <t>22x0,5  37713 PR Dub amazónsky</t>
  </si>
  <si>
    <t>22x0,5  37717 AT Dub bahenny</t>
  </si>
  <si>
    <t>22x0,5  37737 NM Breza Tajga</t>
  </si>
  <si>
    <t>22x0,5  37744 AT Smrek biely</t>
  </si>
  <si>
    <t>22x0,5  37746 AT Dub strieborný</t>
  </si>
  <si>
    <t>22x0,5  37754 BS Orech americký</t>
  </si>
  <si>
    <t>22x0,5  37755 BS Orech európsky</t>
  </si>
  <si>
    <t>22x0,5  37771 BS Slivka</t>
  </si>
  <si>
    <t>22x0,5  38932 PR Dub medový</t>
  </si>
  <si>
    <t>22x0,5  5855 PE Tmavosivá metál</t>
  </si>
  <si>
    <t>22x0,5  K4325 AW Dub patinovaný</t>
  </si>
  <si>
    <t>22x0,5  K4326 AW Dub sivý</t>
  </si>
  <si>
    <t>22x0,5  K4329 AW Agát</t>
  </si>
  <si>
    <t>22x0,5  K4335 NM Buk natur</t>
  </si>
  <si>
    <t>22x0,5  K4337 AW Dub svetlý</t>
  </si>
  <si>
    <t>22x0,5  K4338 AT Smrek rustik</t>
  </si>
  <si>
    <t>predaj</t>
  </si>
  <si>
    <t>Spolu</t>
  </si>
  <si>
    <t>22x1  W980 SM Platinová biela</t>
  </si>
  <si>
    <t>22x1  W980 ST2 Platinová biela</t>
  </si>
  <si>
    <t>22x1  W1000 ST22 Biela premium</t>
  </si>
  <si>
    <t>22x1  W1000 ST38 Biela premium</t>
  </si>
  <si>
    <t>22x1  W1000 ST9 Biela premium</t>
  </si>
  <si>
    <t>22x1  W1100 ST9 Alpská biela</t>
  </si>
  <si>
    <t>22x1  H1101 ST12 Makassar mokka</t>
  </si>
  <si>
    <t>22x1  H1113 ST10 Dub Kansas hnedý</t>
  </si>
  <si>
    <t>22x1  H1114 ST9 Orech Ribera</t>
  </si>
  <si>
    <t>22x1  H1115 ST12 Bamenda sivobéžová</t>
  </si>
  <si>
    <t>22x1  H1116 ST12 Wenge Bamenda tmavá</t>
  </si>
  <si>
    <t>22x1  H1122 ST22 Whitewood</t>
  </si>
  <si>
    <t>22x1  H1123 ST22 Graphitewood</t>
  </si>
  <si>
    <t>22x1  H1137 ST12 Dub Sorano čiernohnedý</t>
  </si>
  <si>
    <t>22x1  H1146 ST10 Dub Bardolino sivý</t>
  </si>
  <si>
    <t>22x1  H1176 ST37 Dub Halifax biely</t>
  </si>
  <si>
    <t>22x1  H1210 ST33 Brest Tossini sivobežový</t>
  </si>
  <si>
    <t>22x1  H1212 ST33 Brest Tossini hnedý</t>
  </si>
  <si>
    <t>22x1  H1250 ST36 Jaseň Navarra</t>
  </si>
  <si>
    <t>22x1  H1277 ST9 Agát Lakeland svetlý</t>
  </si>
  <si>
    <t>22x1  H1387 ST10 Dub Denver grafit</t>
  </si>
  <si>
    <t>22x1  H1399 ST10 Dub Denver hnedý</t>
  </si>
  <si>
    <t>22x1  H1400 ST36 Zašlé drevo</t>
  </si>
  <si>
    <t>22x1  H1401 ST22 Pinie Cascina</t>
  </si>
  <si>
    <t>22x1  H1444 ST9 Borovica alpská</t>
  </si>
  <si>
    <t>22x1  H1487 ST22 Borovica Bramberg</t>
  </si>
  <si>
    <t>22x1  H1511 ST15 Buk Bavaria</t>
  </si>
  <si>
    <t>22x1  H1582 ST15 Buk Ellmau</t>
  </si>
  <si>
    <t>22x1  H1636 ST12 Čerešňa Locarno</t>
  </si>
  <si>
    <t>22x1  H1733 ST9 Breza Mainau</t>
  </si>
  <si>
    <t>22x1  H3006 ST22 Zebrano pieskové</t>
  </si>
  <si>
    <t>22x1  H3012 ST22 Coco Bolo prírodné</t>
  </si>
  <si>
    <t>22x1  H3047 ST10 Borneo hnedé</t>
  </si>
  <si>
    <t>22x1  H3048 ST10 Borneo antik hnedý</t>
  </si>
  <si>
    <t>22x1  H3058 ST22 Wenge Mali</t>
  </si>
  <si>
    <t>22x1  H3080 ST15 Mahagon</t>
  </si>
  <si>
    <t>22x1  H3113 ST15 Hruška Lindau</t>
  </si>
  <si>
    <t>22x1  H3114 ST9 Hruška Tirano</t>
  </si>
  <si>
    <t>22x1  H3133 ST12 Dub Davos hnedý</t>
  </si>
  <si>
    <t>22x1  H3154 ST36 Dub Charlestone hnedý</t>
  </si>
  <si>
    <t>22x1  H3156 ST12 Dub Corbridge sivý</t>
  </si>
  <si>
    <t>22x1  H3309 ST28 Dub Gladstone pieskový</t>
  </si>
  <si>
    <t>22x1  H3325 ST28 Dub Gladstone tabak</t>
  </si>
  <si>
    <t>22x1  H3326 ST28 Dub Gladstone sivobéžový</t>
  </si>
  <si>
    <t>22x1  H3342 ST28 Dub Gladstone sépiový</t>
  </si>
  <si>
    <t>22x1  H3398 ST12 Dub Kendal koňak</t>
  </si>
  <si>
    <t>22x1  H3430 ST22 Pinia Aland biela</t>
  </si>
  <si>
    <t>22x1  H3433 ST22 Pinia Aland polárna</t>
  </si>
  <si>
    <t>22x1  H3450 ST22 Fleetwood biely</t>
  </si>
  <si>
    <t>22x1  H3451 ST22 Fleetwood šampaň</t>
  </si>
  <si>
    <t>22x1  H3453 ST22 Fleetwood lávovosivý</t>
  </si>
  <si>
    <t>22x1  H3702 ST10 Orech Pacifik tabak</t>
  </si>
  <si>
    <t>22x1  H3704 ST15 Orech Aida tabak</t>
  </si>
  <si>
    <t>22x1  H3711 ST9 Orech Carini tabak</t>
  </si>
  <si>
    <t>22x1  H3730 ST10 Hickory prírodný</t>
  </si>
  <si>
    <t>22x1  H3732 ST10 Hickory hnedý</t>
  </si>
  <si>
    <t>22x1  H3734 ST9 Orech dijon prírodný</t>
  </si>
  <si>
    <t>22x1  H3773 ST9 Orech Carini bielený</t>
  </si>
  <si>
    <t>22x1  H3860 ST9 Javor Hard šampaň</t>
  </si>
  <si>
    <t>22x1  U104 ST9 Alabaster</t>
  </si>
  <si>
    <t>22x1  U108 ST9 Vanilka</t>
  </si>
  <si>
    <t>22x1  U113 ST9 Bavlna</t>
  </si>
  <si>
    <t>22x1  U114 ST9 Žltá</t>
  </si>
  <si>
    <t>22x1  U131 ST9 Citrusova žltá</t>
  </si>
  <si>
    <t>22x1  U156 ST9 Pieskovo béžová</t>
  </si>
  <si>
    <t>22x1  U200 ST9 Béžová</t>
  </si>
  <si>
    <t>22x1  U201 ST9 Kamenná sivá</t>
  </si>
  <si>
    <t>22x1  U216 ST9 Ťavia</t>
  </si>
  <si>
    <t>22x1  U222 ST9 Krémovo béžová</t>
  </si>
  <si>
    <t>22x1  U311 ST9 Burgundská červená</t>
  </si>
  <si>
    <t>22x1  U321 ST9 Čínska červená</t>
  </si>
  <si>
    <t>22x1  U323 ST9 Červená Chilli</t>
  </si>
  <si>
    <t>22x1  U332 ST9 Oranžová</t>
  </si>
  <si>
    <t>22x1  U363 ST9 Plameniakovoa ružová</t>
  </si>
  <si>
    <t>22x1  U504 ST9 Tirolská modrá</t>
  </si>
  <si>
    <t>22x1  U522 ST9 Horizont modrá</t>
  </si>
  <si>
    <t>22x1  U525 ST9 Modrá Delft</t>
  </si>
  <si>
    <t>22x1  U560 ST9 Hlbinná modrá</t>
  </si>
  <si>
    <t>22x1  U606 ST9 Lesná zelená</t>
  </si>
  <si>
    <t>22x1  U626 ST9 Kiwi zelená</t>
  </si>
  <si>
    <t>22x1  U630 ST9 Limetková</t>
  </si>
  <si>
    <t>22x1  U655 ST9 Smaragdovo zelená</t>
  </si>
  <si>
    <t>22x1  U702 ST16 Kašmírová sivá</t>
  </si>
  <si>
    <t>22x1  U702 ST9 Kašmírová sivá</t>
  </si>
  <si>
    <t>22x1  U707 ST9 Hodvábna sivá</t>
  </si>
  <si>
    <t>22x1  U708 ST9 Svetlo sivá</t>
  </si>
  <si>
    <t>22x1  U727 ST9 Kamenná sivá</t>
  </si>
  <si>
    <t>22x1  U732 ST9 Prachovo sivá</t>
  </si>
  <si>
    <t>22x1  U741 ST9 Láva</t>
  </si>
  <si>
    <t>22x1  U748 ST9 Lanýžovo hnedá</t>
  </si>
  <si>
    <t>22x1  U750 ST9 Jasná sivá</t>
  </si>
  <si>
    <t>22x1  U763 ST9 Perlovo sivá</t>
  </si>
  <si>
    <t>22x1  U767 ST9 Kubanitová sivá</t>
  </si>
  <si>
    <t>22x1  U775 ST9 Bielosivá</t>
  </si>
  <si>
    <t>22x1  U788 ST16 Arktická sivá</t>
  </si>
  <si>
    <t>22x1  U788 ST9 Arktická sivá</t>
  </si>
  <si>
    <t>22x1  U899 ST9 Kozmická sivá</t>
  </si>
  <si>
    <t>22x1  U960 ST9 Onyxovo sivá</t>
  </si>
  <si>
    <t>22x1  U961 ST2 Čierna grafit</t>
  </si>
  <si>
    <t>22x1  U963 ST9 Diamantovo sivá</t>
  </si>
  <si>
    <t>22x1  U999 ST2 Čierna</t>
  </si>
  <si>
    <t>22x1  U999 ST38 Čierna</t>
  </si>
  <si>
    <t>22x1  F302 ST87 Ferro bronzový</t>
  </si>
  <si>
    <t>22x1  F425 ST10 Ľan béžový</t>
  </si>
  <si>
    <t>22x1  F433 ST10 Ľan antracitový</t>
  </si>
  <si>
    <t>22x1  F509 ST2 Hliník</t>
  </si>
  <si>
    <t>22x1  F570 ST2 Matallic medený</t>
  </si>
  <si>
    <t>22x1  F571 ST2 Metallic zlatý</t>
  </si>
  <si>
    <t>22x1  F649 ST16 Ílovec biely</t>
  </si>
  <si>
    <t>22x1  F651 ST16 Ílovec sivý</t>
  </si>
  <si>
    <t>tab.</t>
  </si>
  <si>
    <t>tab.    sol.</t>
  </si>
  <si>
    <t>Táto žlta je prenesená databáza</t>
  </si>
  <si>
    <t>Tu sú cez vzorec hrany</t>
  </si>
  <si>
    <t>Tu sú hrany bez vzorca a bez prázdnych riadkov</t>
  </si>
  <si>
    <t>doprava</t>
  </si>
  <si>
    <t>dovoz</t>
  </si>
  <si>
    <t>A</t>
  </si>
  <si>
    <t>N</t>
  </si>
  <si>
    <t>drážka</t>
  </si>
  <si>
    <t>kam</t>
  </si>
  <si>
    <t>JC s DPH</t>
  </si>
  <si>
    <t xml:space="preserve">Čisté množstvo </t>
  </si>
  <si>
    <t>Možný predaj</t>
  </si>
  <si>
    <t xml:space="preserve">Objednávka porezu </t>
  </si>
  <si>
    <t>Dovoz odhad</t>
  </si>
  <si>
    <t>Len túto tabuľku aktualizujeme</t>
  </si>
  <si>
    <t>B</t>
  </si>
  <si>
    <t>C</t>
  </si>
  <si>
    <t>F</t>
  </si>
  <si>
    <t>G</t>
  </si>
  <si>
    <t>H</t>
  </si>
  <si>
    <t>I</t>
  </si>
  <si>
    <t>J</t>
  </si>
  <si>
    <t>K</t>
  </si>
  <si>
    <t>L</t>
  </si>
  <si>
    <t>zo</t>
  </si>
  <si>
    <t>PLU</t>
  </si>
  <si>
    <t>PC bez DPH</t>
  </si>
  <si>
    <t>NC bez DPH</t>
  </si>
  <si>
    <t>tab. M2</t>
  </si>
  <si>
    <t>názov</t>
  </si>
  <si>
    <t>M</t>
  </si>
  <si>
    <t>stlp. G</t>
  </si>
  <si>
    <t>stlp. CDF</t>
  </si>
  <si>
    <t>42x2  W980 SM Platinová biela</t>
  </si>
  <si>
    <t>42x2  W980 ST2 Platinová biela</t>
  </si>
  <si>
    <t>42x2  W1000 ST22 Biela premium</t>
  </si>
  <si>
    <t>42x2  W1000 ST38 Biela premium</t>
  </si>
  <si>
    <t>42x2  W1000 ST9 Biela premium</t>
  </si>
  <si>
    <t>42x2  W1100 ST9 Alpská biela</t>
  </si>
  <si>
    <t>42x2  H1101 ST12 Makassar mokka</t>
  </si>
  <si>
    <t>42x2  H1113 ST10 Dub Kansas hnedý</t>
  </si>
  <si>
    <t>42x2  H1114 ST9 Orech Ribera</t>
  </si>
  <si>
    <t>42x2  H1115 ST12 Bamenda sivobéžová</t>
  </si>
  <si>
    <t>42x2  H1116 ST12 Wenge Bamenda tmavá</t>
  </si>
  <si>
    <t>42x2  H1122 ST22 Whitewood</t>
  </si>
  <si>
    <t>42x2  H1123 ST22 Graphitewood</t>
  </si>
  <si>
    <t>42x2  H1137 ST12 Dub Sorano čiernohnedý</t>
  </si>
  <si>
    <t>42x2  H1146 ST10 Dub Bardolino sivý</t>
  </si>
  <si>
    <t>42x2  H1176 ST37 Dub Halifax biely</t>
  </si>
  <si>
    <t>42x2  H1210 ST33 Brest Tossini sivobežový</t>
  </si>
  <si>
    <t>42x2  H1212 ST33 Brest Tossini hnedý</t>
  </si>
  <si>
    <t>42x2  H1250 ST36 Jaseň Navarra</t>
  </si>
  <si>
    <t>42x2  H1277 ST9 Agát Lakeland svetlý</t>
  </si>
  <si>
    <t>42x2  H1387 ST10 Dub Denver grafit</t>
  </si>
  <si>
    <t>42x2  H1399 ST10 Dub Denver hnedý</t>
  </si>
  <si>
    <t>42x2  H1400 ST36 Zašlé drevo</t>
  </si>
  <si>
    <t>42x2  H1401 ST22 Pinie Cascina</t>
  </si>
  <si>
    <t>42x2  H1444 ST9 Borovica alpská</t>
  </si>
  <si>
    <t>42x2  H1487 ST22 Borovica Bramberg</t>
  </si>
  <si>
    <t>42x2  H1511 ST15 Buk Bavaria</t>
  </si>
  <si>
    <t>42x2  H1582 ST15 Buk Ellmau</t>
  </si>
  <si>
    <t>42x2  H1636 ST12 Čerešňa Locarno</t>
  </si>
  <si>
    <t>42x2  H1733 ST9 Breza Mainau</t>
  </si>
  <si>
    <t>42x2  H3006 ST22 Zebrano pieskové</t>
  </si>
  <si>
    <t>42x2  H3012 ST22 Coco Bolo prírodné</t>
  </si>
  <si>
    <t>42x2  H3047 ST10 Borneo hnedé</t>
  </si>
  <si>
    <t>42x2  H3048 ST10 Borneo antik hnedý</t>
  </si>
  <si>
    <t>42x2  H3058 ST22 Wenge Mali</t>
  </si>
  <si>
    <t>42x2  H3080 ST15 Mahagon</t>
  </si>
  <si>
    <t>42x2  H3113 ST15 Hruška Lindau</t>
  </si>
  <si>
    <t>42x2  H3114 ST9 Hruška Tirano</t>
  </si>
  <si>
    <t>42x2  H3133 ST12 Dub Davos hnedý</t>
  </si>
  <si>
    <t>42x2  H3154 ST36 Dub Charlestone hnedý</t>
  </si>
  <si>
    <t>42x2  H3156 ST12 Dub Corbridge sivý</t>
  </si>
  <si>
    <t>42x2  H3309 ST28 Dub Gladstone pieskový</t>
  </si>
  <si>
    <t>42x2  H3325 ST28 Dub Gladstone tabak</t>
  </si>
  <si>
    <t>42x2  H3326 ST28 Dub Gladstone sivobéžový</t>
  </si>
  <si>
    <t>42x2  H3342 ST28 Dub Gladstone sépiový</t>
  </si>
  <si>
    <t>42x2  H3398 ST12 Dub Kendal koňak</t>
  </si>
  <si>
    <t>42x2  H3430 ST22 Pinia Aland biela</t>
  </si>
  <si>
    <t>42x2  H3433 ST22 Pinia Aland polárna</t>
  </si>
  <si>
    <t>42x2  H3450 ST22 Fleetwood biely</t>
  </si>
  <si>
    <t>42x2  H3451 ST22 Fleetwood šampaň</t>
  </si>
  <si>
    <t>42x2  H3453 ST22 Fleetwood lávovosivý</t>
  </si>
  <si>
    <t>42x2  H3702 ST10 Orech Pacifik tabak</t>
  </si>
  <si>
    <t>42x2  H3704 ST15 Orech Aida tabak</t>
  </si>
  <si>
    <t>42x2  H3711 ST9 Orech Carini tabak</t>
  </si>
  <si>
    <t>42x2  H3730 ST10 Hickory prírodný</t>
  </si>
  <si>
    <t>42x2  H3732 ST10 Hickory hnedý</t>
  </si>
  <si>
    <t>42x2  H3734 ST9 Orech dijon prírodný</t>
  </si>
  <si>
    <t>42x2  H3773 ST9 Orech Carini bielený</t>
  </si>
  <si>
    <t>42x2  H3860 ST9 Javor Hard šampaň</t>
  </si>
  <si>
    <t>42x2  U104 ST9 Alabaster</t>
  </si>
  <si>
    <t>42x2  U108 ST9 Vanilka</t>
  </si>
  <si>
    <t>42x2  U113 ST9 Bavlna</t>
  </si>
  <si>
    <t>42x2  U114 ST9 Žltá</t>
  </si>
  <si>
    <t>42x2  U131 ST9 Citrusova žltá</t>
  </si>
  <si>
    <t>42x2  U156 ST9 Pieskovo béžová</t>
  </si>
  <si>
    <t>42x2  U200 ST9 Béžová</t>
  </si>
  <si>
    <t>42x2  U201 ST9 Kamenná sivá</t>
  </si>
  <si>
    <t>42x2  U216 ST9 Ťavia</t>
  </si>
  <si>
    <t>42x2  U222 ST9 Krémovo béžová</t>
  </si>
  <si>
    <t>42x2  U311 ST9 Burgundská červená</t>
  </si>
  <si>
    <t>42x2  U321 ST9 Čínska červená</t>
  </si>
  <si>
    <t>42x2  U323 ST9 Červená Chilli</t>
  </si>
  <si>
    <t>42x2  U332 ST9 Oranžová</t>
  </si>
  <si>
    <t>42x2  U363 ST9 Plameniakovoa ružová</t>
  </si>
  <si>
    <t>42x2  U504 ST9 Tirolská modrá</t>
  </si>
  <si>
    <t>42x2  U522 ST9 Horizont modrá</t>
  </si>
  <si>
    <t>42x2  U525 ST9 Modrá Delft</t>
  </si>
  <si>
    <t>42x2  U560 ST9 Hlbinná modrá</t>
  </si>
  <si>
    <t>42x2  U606 ST9 Lesná zelená</t>
  </si>
  <si>
    <t>42x2  U626 ST9 Kiwi zelená</t>
  </si>
  <si>
    <t>42x2  U630 ST9 Limetková</t>
  </si>
  <si>
    <t>42x2  U655 ST9 Smaragdovo zelená</t>
  </si>
  <si>
    <t>42x2  U702 ST16 Kašmírová sivá</t>
  </si>
  <si>
    <t>42x2  U702 ST9 Kašmírová sivá</t>
  </si>
  <si>
    <t>42x2  U707 ST9 Hodvábna sivá</t>
  </si>
  <si>
    <t>42x2  U708 ST9 Svetlo sivá</t>
  </si>
  <si>
    <t>42x2  U727 ST9 Kamenná sivá</t>
  </si>
  <si>
    <t>42x2  U732 ST9 Prachovo sivá</t>
  </si>
  <si>
    <t>42x2  U741 ST9 Láva</t>
  </si>
  <si>
    <t>42x2  U748 ST9 Lanýžovo hnedá</t>
  </si>
  <si>
    <t>42x2  U750 ST9 Jasná sivá</t>
  </si>
  <si>
    <t>42x2  U763 ST9 Perlovo sivá</t>
  </si>
  <si>
    <t>42x2  U767 ST9 Kubanitová sivá</t>
  </si>
  <si>
    <t>42x2  U775 ST9 Bielosivá</t>
  </si>
  <si>
    <t>42x2  U788 ST16 Arktická sivá</t>
  </si>
  <si>
    <t>42x2  U788 ST9 Arktická sivá</t>
  </si>
  <si>
    <t>42x2  U899 ST9 Kozmická sivá</t>
  </si>
  <si>
    <t>42x2  U960 ST9 Onyxovo sivá</t>
  </si>
  <si>
    <t>42x2  U961 ST2 Čierna grafit</t>
  </si>
  <si>
    <t>42x2  U963 ST9 Diamantovo sivá</t>
  </si>
  <si>
    <t>42x2  U999 ST2 Čierna</t>
  </si>
  <si>
    <t>42x2  U999 ST38 Čierna</t>
  </si>
  <si>
    <t>42x2  F302 ST87 Ferro bronzový</t>
  </si>
  <si>
    <t>42x2  F425 ST10 Ľan béžový</t>
  </si>
  <si>
    <t>42x2  F433 ST10 Ľan antracitový</t>
  </si>
  <si>
    <t>42x2  F509 ST2 Hliník</t>
  </si>
  <si>
    <t>42x2  F570 ST2 Matallic medený</t>
  </si>
  <si>
    <t>42x2  F571 ST2 Metallic zlatý</t>
  </si>
  <si>
    <t>42x2  F649 ST16 Ílovec biely</t>
  </si>
  <si>
    <t>42x2  F651 ST16 Ílovec sivý</t>
  </si>
  <si>
    <t>Zlepovanie (spájanie)</t>
  </si>
  <si>
    <t>Formatovanie zlep. dielcov</t>
  </si>
  <si>
    <t>m2</t>
  </si>
  <si>
    <t>m2 zlep.</t>
  </si>
  <si>
    <t>ABS1</t>
  </si>
  <si>
    <t>ABS2</t>
  </si>
  <si>
    <t>dražkovanie</t>
  </si>
  <si>
    <t>Info k dupľákom:</t>
  </si>
  <si>
    <t>atyp - príloha</t>
  </si>
  <si>
    <t>pX</t>
  </si>
  <si>
    <t>pY</t>
  </si>
  <si>
    <t>dX</t>
  </si>
  <si>
    <t>dY</t>
  </si>
  <si>
    <t>Závesy</t>
  </si>
  <si>
    <r>
      <t xml:space="preserve">Závesy </t>
    </r>
    <r>
      <rPr>
        <sz val="8"/>
        <rFont val="Calibri"/>
        <family val="2"/>
        <charset val="238"/>
      </rPr>
      <t>Ø</t>
    </r>
    <r>
      <rPr>
        <sz val="8"/>
        <rFont val="Arial"/>
        <family val="2"/>
        <charset val="238"/>
      </rPr>
      <t>35</t>
    </r>
  </si>
  <si>
    <t xml:space="preserve"> Drážkovanie</t>
  </si>
  <si>
    <t>Závesy Ø35</t>
  </si>
  <si>
    <t>2Y</t>
  </si>
  <si>
    <t>2X</t>
  </si>
  <si>
    <t>3X</t>
  </si>
  <si>
    <t>3Y</t>
  </si>
  <si>
    <t>4X</t>
  </si>
  <si>
    <t>5X</t>
  </si>
  <si>
    <t>6X</t>
  </si>
  <si>
    <t>4Y</t>
  </si>
  <si>
    <t>5Y</t>
  </si>
  <si>
    <t>6Y</t>
  </si>
  <si>
    <t>závesy</t>
  </si>
  <si>
    <t>Otvor na pánt Ø 35 mm</t>
  </si>
  <si>
    <t>BLOK A</t>
  </si>
  <si>
    <t>BLOK B</t>
  </si>
  <si>
    <t>BLOK C</t>
  </si>
  <si>
    <t>BLOK D</t>
  </si>
  <si>
    <t/>
  </si>
  <si>
    <t>42x1  W1100 PG Biela alpská</t>
  </si>
  <si>
    <t>42x1  W1100 PM Biela alpská</t>
  </si>
  <si>
    <t>42x1  W1100 ST30 Alpská biela</t>
  </si>
  <si>
    <t>42x1  U104 PG Alabaster</t>
  </si>
  <si>
    <t>42x1  U222 PM Béžovo krémová</t>
  </si>
  <si>
    <t>42x1  U323 PG Červená Chilli</t>
  </si>
  <si>
    <t>42x1  U702 PM Kašmír</t>
  </si>
  <si>
    <t>42x1  U708 PM Šedá svetlá</t>
  </si>
  <si>
    <t>42x1  U727 PM Šedá kamenná</t>
  </si>
  <si>
    <t>42x1  U732 PM Prachovo sivá</t>
  </si>
  <si>
    <t>42x1  U732 ST30 Prachovo sivá</t>
  </si>
  <si>
    <t>42x1  U763 PG Perlovo sivá</t>
  </si>
  <si>
    <t>42x1  U999 PG Čierna</t>
  </si>
  <si>
    <t>42x1  U999 PM Čierna</t>
  </si>
  <si>
    <t>42x1  U999 ST30 Čierna</t>
  </si>
  <si>
    <t>22x1*  W1100 PG Biela alpská</t>
  </si>
  <si>
    <t>22x1*  W1100 PM Biela alpská</t>
  </si>
  <si>
    <t>22x1*  W1100 ST30 Alpská biela</t>
  </si>
  <si>
    <t>22x1*  U104 PG Alabaster</t>
  </si>
  <si>
    <t>22x1*  U222 PM Béžovo krémová</t>
  </si>
  <si>
    <t>22x1*  U323 PG Červená Chilli</t>
  </si>
  <si>
    <t>22x1*  U702 PM Kašmír</t>
  </si>
  <si>
    <t>22x1*  U708 PM Šedá svetlá</t>
  </si>
  <si>
    <t>22x1*  U727 PM Šedá kamenná</t>
  </si>
  <si>
    <t>22x1*  U732 PM Prachovo sivá</t>
  </si>
  <si>
    <t>22x1*  U732 ST30 Prachovo sivá</t>
  </si>
  <si>
    <t>22x1*  U763 PG Perlovo sivá</t>
  </si>
  <si>
    <t>22x1*  U999 PG Čierna</t>
  </si>
  <si>
    <t>22x1*  U999 PM Čierna</t>
  </si>
  <si>
    <t>22x1*  U999 ST30 Čierna</t>
  </si>
  <si>
    <t>18  U337 ST9 Fuchsia rúžová</t>
  </si>
  <si>
    <t>22x0,5  U337 ST9 Fuchsia rúžová</t>
  </si>
  <si>
    <t>22x2  U337 ST9 Fuchsia rúžová</t>
  </si>
  <si>
    <t>22x1  U337 ST9 Fuchsia rúžová</t>
  </si>
  <si>
    <t>42x2  U337 ST9 Fuchsia rúžová</t>
  </si>
  <si>
    <t>verzia:</t>
  </si>
  <si>
    <t>18  H1145 ST10 Dub Bardolino prír</t>
  </si>
  <si>
    <t>18  H1151 ST10 Dub Arizona (Authentic) hnedý</t>
  </si>
  <si>
    <t>18  H1180 ST37 Dub Halifax prír</t>
  </si>
  <si>
    <t>18  H1199 ST12 Dub Thermo čiernohn</t>
  </si>
  <si>
    <t>18  H1213 ST33 Brest Tossini prír</t>
  </si>
  <si>
    <t>18  H1334 ST9 Dub Sorano (Ferrara) svetlý</t>
  </si>
  <si>
    <t>18  H1424 ST22 Fineline (Woodline) creme</t>
  </si>
  <si>
    <t>18  H1486 ST36 Borovica Pasadena (Jackson)</t>
  </si>
  <si>
    <t>18  H1615 ST9 Čerešňa Verona (Romana)</t>
  </si>
  <si>
    <t>18  H3081 ST22 Havanna (Hacienda) čierna</t>
  </si>
  <si>
    <t>18  H3090 ST22 Shorewood (Driftwood)</t>
  </si>
  <si>
    <t>18  H3131 ST12 Dub Davos prír</t>
  </si>
  <si>
    <t>18  H3170 ST12 Dub Kendal prír</t>
  </si>
  <si>
    <t>18  H3303 ST10 Dub Hamilton (Arlington) prír</t>
  </si>
  <si>
    <t>18  H3331 ST10 Dub Nebraska prír</t>
  </si>
  <si>
    <t>18  H3395 ST12 Dub Corbridge prír</t>
  </si>
  <si>
    <t>18  H3700 ST10 Orech Pacifik prír</t>
  </si>
  <si>
    <t>18  H3840 ST9 Javor Mandal prír</t>
  </si>
  <si>
    <t>18  H3991 ST10 Buk Country prír</t>
  </si>
  <si>
    <r>
      <rPr>
        <sz val="12"/>
        <rFont val="Arial"/>
        <family val="2"/>
        <charset val="238"/>
      </rPr>
      <t xml:space="preserve">↑ </t>
    </r>
    <r>
      <rPr>
        <sz val="10"/>
        <rFont val="Arial"/>
        <family val="2"/>
        <charset val="238"/>
      </rPr>
      <t>Tu sú prenesené hodnoty↑↑↑↑↑</t>
    </r>
  </si>
  <si>
    <r>
      <rPr>
        <sz val="12"/>
        <rFont val="Arial"/>
        <family val="2"/>
        <charset val="238"/>
      </rPr>
      <t xml:space="preserve">↑ </t>
    </r>
    <r>
      <rPr>
        <sz val="10"/>
        <rFont val="Arial"/>
        <family val="2"/>
        <charset val="238"/>
      </rPr>
      <t>Tu sú prenesené hodnoty</t>
    </r>
  </si>
  <si>
    <t>PD, Zast.</t>
  </si>
  <si>
    <t>porez</t>
  </si>
  <si>
    <t>18  500 PR Biela raster</t>
  </si>
  <si>
    <t>18  F186 ST9 Beton Chicago sv-sivý</t>
  </si>
  <si>
    <t>18  F187 ST9 Beton Chicago tm-sivý</t>
  </si>
  <si>
    <t>18  F501 ST2 Hliník kartáčovaný (Titán)</t>
  </si>
  <si>
    <t>10  U1027 HG Biela lesk</t>
  </si>
  <si>
    <t>18  U1027 HG Biela lesk</t>
  </si>
  <si>
    <t>18  2507 SU-SU Magnólia</t>
  </si>
  <si>
    <t>18  34136 RV-RV Dub Fjord</t>
  </si>
  <si>
    <t>18  34137 RV-RV Dub Polo</t>
  </si>
  <si>
    <t>18  34138 RV-RV Dub Bilbao</t>
  </si>
  <si>
    <t>18  34139 RV-RV Dub Alto</t>
  </si>
  <si>
    <t>18  34140 RV-RV Dub Bruno</t>
  </si>
  <si>
    <t>18  34217 RV-RV Dub Aplin</t>
  </si>
  <si>
    <t>18  37728 SE-SE Dub Platin</t>
  </si>
  <si>
    <t>18  37769 SU-SU Jaseň prírodný</t>
  </si>
  <si>
    <t>18  37965 SU-SU Brest natur</t>
  </si>
  <si>
    <t>18  37967 SU-SU Čerešňa pinot</t>
  </si>
  <si>
    <t>18  K4342 RM-RM Teak bali</t>
  </si>
  <si>
    <t>10  H1145 ST10 Dub Bardolino prír</t>
  </si>
  <si>
    <t>10  H1151 ST10 Dub Arizona (Authentic) hnedý</t>
  </si>
  <si>
    <t>10  H1180 ST37 Dub Halifax prír</t>
  </si>
  <si>
    <t>10  H1199 ST12 Dub Thermo čiernohn</t>
  </si>
  <si>
    <t>10  H1334 ST9 Dub Sorano (Ferrara) svetlý</t>
  </si>
  <si>
    <t>10  H1424 ST22 Fineline (Woodline) creme</t>
  </si>
  <si>
    <t>10  H1486 ST36 Borovica Pasadena (Jackson)</t>
  </si>
  <si>
    <t>10  H1615 ST9 Čerešňa Verona (Romana)</t>
  </si>
  <si>
    <t>10  H3012 ST22 Coco Bolo prír</t>
  </si>
  <si>
    <t>10  H3081 ST22 Havanna (Hacienda) čierna</t>
  </si>
  <si>
    <t>10  H3131 ST12 Dub Davos prír</t>
  </si>
  <si>
    <t>10  H3170 ST12 Dub Kendal prír</t>
  </si>
  <si>
    <t>10  H3303 ST10 Dub Hamilton (Arlington) prír</t>
  </si>
  <si>
    <t>10  H3331 ST10 Dub Nebraska prír</t>
  </si>
  <si>
    <t>10  H3395 ST12 Dub Corbridge prír</t>
  </si>
  <si>
    <t>10  H3700 ST10 Orech Pacifik prír</t>
  </si>
  <si>
    <t>10  H3840 ST9 Javor Mandal prír</t>
  </si>
  <si>
    <t>10  H3991 ST10 Buk Country prír</t>
  </si>
  <si>
    <t>10  F186 ST9 Beton Chicago sv-sivý</t>
  </si>
  <si>
    <t>10  F187 ST9 Beton Chicago tm-sivý</t>
  </si>
  <si>
    <t>10  F501 ST2 Hliník kartáčovaný (Titán)</t>
  </si>
  <si>
    <t>10  34139 RV-RV Dub Alto</t>
  </si>
  <si>
    <t>10  37728 SE-SE Dub Platin</t>
  </si>
  <si>
    <t>10  37965 SU-SU Brest natur</t>
  </si>
  <si>
    <t>25  H1145 ST10 Dub Bardolino prír</t>
  </si>
  <si>
    <t>25  H1180 ST37 Dub Halifax prír</t>
  </si>
  <si>
    <t>25  H1334 ST9 Dub Sorano (Ferrara) svetlý</t>
  </si>
  <si>
    <t>25  H1424 ST22 Fineline (Woodline) creme</t>
  </si>
  <si>
    <t>25  H3331 ST10 Dub Nebraska prír</t>
  </si>
  <si>
    <t>25  H3700 ST10 Orech Pacifik prír</t>
  </si>
  <si>
    <t>38  PD  F028  ST89 600 Granit Vercelli antracit</t>
  </si>
  <si>
    <t>38  PD  F028  ST89 920 Granit Vercelli antracit</t>
  </si>
  <si>
    <t>38  PD  F029  ST89 600 Granit Vercelli šedý</t>
  </si>
  <si>
    <t>38  PD  F029  ST89 920 Granit Vercelli šedý</t>
  </si>
  <si>
    <t>38  PD  F041 ST15 600 Sonora biela</t>
  </si>
  <si>
    <t>38  PD  F041 ST15 920 Sonora biela</t>
  </si>
  <si>
    <t>38  PD  F059 ST89 600 Granit Karnak šedý</t>
  </si>
  <si>
    <t>38  PD  F059 ST89 920 Granit Karnak šedý</t>
  </si>
  <si>
    <t>38  PD  F061 ST89 600 Granit Karnak hnedý</t>
  </si>
  <si>
    <t>38  PD  F061 ST89 920 Granit Karnak hnedý</t>
  </si>
  <si>
    <t>38  PD  F076 ST9 600 Granit Braganza</t>
  </si>
  <si>
    <t>38  PD  F076 ST9 920 Granit Braganza</t>
  </si>
  <si>
    <t>38  PD  F080 ST82 600 Kameň Mariana biely</t>
  </si>
  <si>
    <t>38  PD  F080 ST82 920 Kameň Mariana biely</t>
  </si>
  <si>
    <t>38  PD  F081 ST82 600 Kameň Mariana antracit</t>
  </si>
  <si>
    <t>38  PD  F081 ST82 920 Kameň Mariana antracit</t>
  </si>
  <si>
    <t>38  PD  F092 ST15 600 Mramor Cipollino bielošedý</t>
  </si>
  <si>
    <t>38  PD  F092 ST15 920 Mramor Cipollino bielošedý</t>
  </si>
  <si>
    <t>38  PD  F093 ST15 600 Mramor Cipollino šedý</t>
  </si>
  <si>
    <t>38  PD  F093 ST15 920 Mramor Cipollino šedý</t>
  </si>
  <si>
    <t>38  PD  F094 ST15 600 Mramor Cipollino čierny</t>
  </si>
  <si>
    <t>38  PD  F094 ST15 920 Mramor Cipollino čierny</t>
  </si>
  <si>
    <t>38  PD  F104 ST2 600 Mramor Latina</t>
  </si>
  <si>
    <t>38  PD  F104 ST2 920 Mramor Latina</t>
  </si>
  <si>
    <t>38  PD  F105 ST15 600 Mramor Torano</t>
  </si>
  <si>
    <t>38  PD  F105 ST15 920 Mramor Torano</t>
  </si>
  <si>
    <t>38  PD  F110 ST9 600 Mramor Giada modrý</t>
  </si>
  <si>
    <t>38  PD  F110 ST9 920 Mramor Giada modrý</t>
  </si>
  <si>
    <t>38  PD  F141 ST15 600 Mramor Eramosa Jade</t>
  </si>
  <si>
    <t>38  PD  F141 ST15 920 Mramor Eramosa Jade</t>
  </si>
  <si>
    <t>38  PD  F142 ST15 600 Mramor Eramosa čierny</t>
  </si>
  <si>
    <t>38  PD  F142 ST15 920 Mramor Eramosa čierny</t>
  </si>
  <si>
    <t>38  PD  F147 ST82 600 Jemný granit šedý</t>
  </si>
  <si>
    <t>38  PD  F147 ST82 920 Jemný granit šedý</t>
  </si>
  <si>
    <t>38  PD  F148 ST82 600 Jemný granit hnedý</t>
  </si>
  <si>
    <t>38  PD  F148 ST82 920 Jemný granit hnedý</t>
  </si>
  <si>
    <t>38  PD  F160 ST9 600 Mramor  marmarský</t>
  </si>
  <si>
    <t>38  PD  F160 ST9 920 Mramor  marmarský</t>
  </si>
  <si>
    <t>38  PD  F166 ST9 600 Mramor Pelago biely</t>
  </si>
  <si>
    <t>38  PD  F166 ST9 920 Mramor Pelago biely</t>
  </si>
  <si>
    <t>38  PD  F221 ST87 600 Keramika Tessina krémová</t>
  </si>
  <si>
    <t>38  PD  F221 ST87 920 Keramika Tessina krémová</t>
  </si>
  <si>
    <t>38  PD  F222 ST87 600 Keramika Tessina terra</t>
  </si>
  <si>
    <t>38  PD  F222 ST87 920 Keramika Tessina terra</t>
  </si>
  <si>
    <t>38  PD  F256 ST87 600 Bridlica pestrofarebná</t>
  </si>
  <si>
    <t>38  PD  F256 ST87 920 Bridlica pestrofarebná</t>
  </si>
  <si>
    <t>38  PD  F274 ST9 600 Betón svetlý</t>
  </si>
  <si>
    <t>38  PD  F274 ST9 920 Betón svetlý</t>
  </si>
  <si>
    <t>38  PD  F275 ST9 600 Betón tmavý</t>
  </si>
  <si>
    <t>38  PD  F275 ST9 920 Betón tmavý</t>
  </si>
  <si>
    <t>38  PD  F292 ST9 600 Travertín Tivoli béžový</t>
  </si>
  <si>
    <t>38  PD  F292 ST9 920 Travertín Tivoli béžový</t>
  </si>
  <si>
    <t>38  PD  F302 ST87 600 Ferro bronzový</t>
  </si>
  <si>
    <t>38  PD  F302 ST87 920 Ferro bronzový</t>
  </si>
  <si>
    <t>38  PD  F303 ST87 600 Ferro titanovo šedý</t>
  </si>
  <si>
    <t>38  PD  F303 ST87 920 Ferro titanovo šedý</t>
  </si>
  <si>
    <t>38  PD  F310 ST87 600 Keramika hrdzavá</t>
  </si>
  <si>
    <t>38  PD  F310 ST87 920 Keramika hrdzavá</t>
  </si>
  <si>
    <t>38  PD  F311 ST87 600 Keramika antracitová</t>
  </si>
  <si>
    <t>38  PD  F311 ST87 920 Keramika antracitová</t>
  </si>
  <si>
    <t>38  PD  F312 ST87 600 Keramika kriedová</t>
  </si>
  <si>
    <t>38  PD  F312 ST87 920 Keramika kriedová</t>
  </si>
  <si>
    <t>38  PD  F371 ST82 600 Granit Galizia šedobéžový</t>
  </si>
  <si>
    <t>38  PD  F371 ST82 920 Granit Galizia šedobéžový</t>
  </si>
  <si>
    <t>38  PD  F385 ST10 600 Hrubá omietka</t>
  </si>
  <si>
    <t>38  PD  F385 ST10 920 Hrubá omietka</t>
  </si>
  <si>
    <t>38  PD  F502 ST2 600 Hliník jemne kartáčovaný</t>
  </si>
  <si>
    <t>38  PD  F502 ST2 920 Hliník jemne kartáčovaný</t>
  </si>
  <si>
    <t>38  PD  F547 ST9 600 Metal Blocks</t>
  </si>
  <si>
    <t>38  PD  F547 ST9 920 Metal Blocks</t>
  </si>
  <si>
    <t>38  PD  F638 ST16 600 Chromix strieborný</t>
  </si>
  <si>
    <t>38  PD  F638 ST16 920 Chromix strieborný</t>
  </si>
  <si>
    <t>38  PD  F641 ST16 600 Chromix antracitový</t>
  </si>
  <si>
    <t>38  PD  F641 ST16 920 Chromix antracitový</t>
  </si>
  <si>
    <t>38  PD  F649 ST16 600 Ílovec biely</t>
  </si>
  <si>
    <t>38  PD  F649 ST16 920 Ílovec biely</t>
  </si>
  <si>
    <t>38  PD  F651 ST16 600 Ílovec šedý</t>
  </si>
  <si>
    <t>38  PD  F651 ST16 920 Ílovec šedý</t>
  </si>
  <si>
    <t>38  PD  H110 ST9 600 Borovica Sealand</t>
  </si>
  <si>
    <t>38  PD  H110 ST9 920 Borovica Sealand</t>
  </si>
  <si>
    <t>38  PD  H111 ST12 600 Javor jadrový</t>
  </si>
  <si>
    <t>38  PD  H111 ST12 920 Javor jadrový</t>
  </si>
  <si>
    <t>38  PD  H1145 ST10 600 Dub bardolino prírodný</t>
  </si>
  <si>
    <t>38  PD  H1145 ST10 920 Dub bardolino prírodný</t>
  </si>
  <si>
    <t>38  PD  H1180 ST37 600 Dub halifax prírodný</t>
  </si>
  <si>
    <t>38  PD  H1180 ST37 920 Dub halifax prírodný</t>
  </si>
  <si>
    <t>38  PD  H1181 ST37 600 Dub halifax tabakový</t>
  </si>
  <si>
    <t>38  PD  H1181 ST37 920 Dub halifax tabakový</t>
  </si>
  <si>
    <t>38  PD  H1199 ST12 600 Dub Thermo čiernohnedý</t>
  </si>
  <si>
    <t>38  PD  H1199 ST12 920 Dub Thermo čiernohnedý</t>
  </si>
  <si>
    <t>38  PD  H1401 ST22 600 Borovica Cascina</t>
  </si>
  <si>
    <t>38  PD  H1401 ST22 920 Borovica Cascina</t>
  </si>
  <si>
    <t>38  PD  H148 ST10 600 Borovica Frontera béžová</t>
  </si>
  <si>
    <t>38  PD  H148 ST10 920 Borovica Frontera béžová</t>
  </si>
  <si>
    <t>38  PD  H2415 ST10 600 Smrek Sonnenberg</t>
  </si>
  <si>
    <t>38  PD  H2415 ST10 920 Smrek Sonnenberg</t>
  </si>
  <si>
    <t>38  PD  H3133 ST12 600 Dub Davos lanýžovohnedý</t>
  </si>
  <si>
    <t>38  PD  H3133 ST12 920 Dub Davos lanýžovohnedý</t>
  </si>
  <si>
    <t>38  PD  H3303 ST10 600 Dub Hamilton prírodný</t>
  </si>
  <si>
    <t>38  PD  H3303 ST10 920 Dub Hamilton prírodný</t>
  </si>
  <si>
    <t>38  PD  H3309 ST28 600 Dub Gladstone pieskový</t>
  </si>
  <si>
    <t>38  PD  H3309 ST28 920 Dub Gladstone pieskový</t>
  </si>
  <si>
    <t>38  PD  H3325 ST28 600 Dub gladstone tabakový</t>
  </si>
  <si>
    <t>38  PD  H3325 ST28 920 Dub gladstone tabakový</t>
  </si>
  <si>
    <t>38  PD  H3331 ST10 600 Dub nebraska prírodný</t>
  </si>
  <si>
    <t>38  PD  H3331 ST10 920 Dub nebraska prírodný</t>
  </si>
  <si>
    <t>38  PD  H3332 ST10 600 Dub nebraska šedý</t>
  </si>
  <si>
    <t>38  PD  H3332 ST10 920 Dub nebraska šedý</t>
  </si>
  <si>
    <t>38  PD  H3702 ST10 600 Orech pacifik tabakový</t>
  </si>
  <si>
    <t>38  PD  H3702 ST10 920 Orech pacifik tabakový</t>
  </si>
  <si>
    <t>38  PD  H3704 ST15 600 Orech aida tabakový</t>
  </si>
  <si>
    <t>38  PD  H3704 ST15 920 Orech aida tabakový</t>
  </si>
  <si>
    <t>38  PD  H3860 ST9 600 Javor Hard šampanský</t>
  </si>
  <si>
    <t>38  PD  H3860 ST9 920 Javor Hard šampanský</t>
  </si>
  <si>
    <t>38  PD  U702 ST89 600 Kašmírová šedá</t>
  </si>
  <si>
    <t>38  PD  U702 ST89 920 Kašmírová šedá</t>
  </si>
  <si>
    <t>38  PD  U763 ST76 600 Perlovo šedá</t>
  </si>
  <si>
    <t>38  PD  U763 ST76 920 Perlovo šedá</t>
  </si>
  <si>
    <t>38  PD  U960 ST76 600 Onyxovo šedá</t>
  </si>
  <si>
    <t>38  PD  U960 ST76 920 Onyxovo šedá</t>
  </si>
  <si>
    <t>38  PD  U999 ST89 600 Čierna</t>
  </si>
  <si>
    <t>38  PD  U999 ST89 920 Čierna</t>
  </si>
  <si>
    <t>38  PD  W1000 ST76 600 Prémiovo biela</t>
  </si>
  <si>
    <t>38  PD  W1000 ST76 920 Prémiovo biela</t>
  </si>
  <si>
    <t>38  PD  W1000 ST89 600 Prémiovo biela</t>
  </si>
  <si>
    <t>38  PD  W1000 ST89 920 Prémiovo biela</t>
  </si>
  <si>
    <t>9  Zás-  F028  ST89 640 Granit Vercelli antracit</t>
  </si>
  <si>
    <t>9  Zás-  F029  ST89 640 Granit Vercelli šedý</t>
  </si>
  <si>
    <t>9  Zás-  F041 ST15 640 Sonora biela</t>
  </si>
  <si>
    <t>9  Zás-  F059 ST89 640 Granit Karnak šedý</t>
  </si>
  <si>
    <t>9  Zás-  F061 ST89 640 Granit Karnak hnedý</t>
  </si>
  <si>
    <t>9  Zás-  F074 ST9 640 Mramor Valmasino sv- šedý</t>
  </si>
  <si>
    <t>9  Zás-  F076 ST9 640 Granit Braganza</t>
  </si>
  <si>
    <t>9  Zás-  F080 ST82 640 Kameň Mariana biely</t>
  </si>
  <si>
    <t>9  Zás-  F081 ST82 640 Kameň Mariana antracit</t>
  </si>
  <si>
    <t>9  Zás-  F092 ST15 640 Mramor Cipollino bielošedý</t>
  </si>
  <si>
    <t>9  Zás-  F093 ST15 640 Mramor Cipollino šedý</t>
  </si>
  <si>
    <t>9  Zás-  F094 ST15 640 Mramor Cipollino čierny</t>
  </si>
  <si>
    <t>9  Zás-  F104 ST2 640 Mramor Latina</t>
  </si>
  <si>
    <t>9  Zás-  F105 ST15 640 Mramor Torano</t>
  </si>
  <si>
    <t>9  Zás-  F110 ST9 640 Mramor Giada modrý</t>
  </si>
  <si>
    <t>9  Zás-  F141 ST15 640 Mramor Eramosa Jade</t>
  </si>
  <si>
    <t>9  Zás-  F142 ST15 640 Mramor Eramosa čierny</t>
  </si>
  <si>
    <t>9  Zás-  F147 ST82 640 Jemný granit šedý</t>
  </si>
  <si>
    <t>9  Zás-  F148 ST82 640 Jemný granit hnedý</t>
  </si>
  <si>
    <t>9  Zás-  F160 ST9 640 Mramor  marmarský</t>
  </si>
  <si>
    <t>9  Zás-  F166 ST9 640 Mramor Pelago biely</t>
  </si>
  <si>
    <t>9  Zás-  F221 ST87 640 Keramika Tessina krémová</t>
  </si>
  <si>
    <t>9  Zás-  F222 ST87 640 Keramika Tessina terra</t>
  </si>
  <si>
    <t>9  Zás-  F256 ST87 640 Bridlica pestrofarebná</t>
  </si>
  <si>
    <t>9  Zás-  F274 ST9 640 Betón svetlý</t>
  </si>
  <si>
    <t>9  Zás-  F275 ST9 640 Betón tmavý</t>
  </si>
  <si>
    <t>9  Zás-  F292 ST9 640 Travertín Tivoli béžový</t>
  </si>
  <si>
    <t>9  Zás-  F302 ST87 640 Ferro bronzový</t>
  </si>
  <si>
    <t>9  Zás-  F303 ST87 640 Ferro titanovo šedý</t>
  </si>
  <si>
    <t>9  Zás-  F310 ST87 640 Keramika hrdzavá</t>
  </si>
  <si>
    <t>9  Zás-  F311 ST87 640 Keramika antracitová</t>
  </si>
  <si>
    <t>9  Zás-  F312 ST87 640 Keramika kriedová</t>
  </si>
  <si>
    <t>9  Zás-  F371 ST82 640 Granit Galizia šedobéžový</t>
  </si>
  <si>
    <t>9  Zás-  F385 ST10 640 Hrubá omietka</t>
  </si>
  <si>
    <t>9  Zás-  F502 ST2 640 Hliník jemne kartáčovaný</t>
  </si>
  <si>
    <t>9  Zás-  F547 ST9 640 Metal Blocks</t>
  </si>
  <si>
    <t>9  Zás-  F638 ST16 640 Chromix strieborný</t>
  </si>
  <si>
    <t>9  Zás-  F641 ST16 640 Chromix antracitový</t>
  </si>
  <si>
    <t>9  Zás-  F649 ST16 640 Ílovec biely</t>
  </si>
  <si>
    <t>9  Zás-  F651 ST16 640 Ílovec šedý</t>
  </si>
  <si>
    <t>9  Zás-  H110 ST9 640 Borovica Sealand</t>
  </si>
  <si>
    <t>9  Zás-  H111 ST12 640 Javor jadrový</t>
  </si>
  <si>
    <t>9  Zás-  H1145 ST10 640 Dub bardolino prírodný</t>
  </si>
  <si>
    <t>9  Zás-  H1180 ST37 640 Dub halifax prírodný</t>
  </si>
  <si>
    <t>9  Zás-  H1181 ST37 640 Dub halifax tabakový</t>
  </si>
  <si>
    <t>9  Zás-  H1199 ST12 640 Dub Thermo čiernohnedý</t>
  </si>
  <si>
    <t>9  Zás-  H1401 ST22 640 Borovica Cascina</t>
  </si>
  <si>
    <t>9  Zás-  H148 ST10 640 Borovica Frontera béžová</t>
  </si>
  <si>
    <t>9  Zás-  H2415 ST10 640 Smrek Sonnenberg</t>
  </si>
  <si>
    <t>9  Zás-  H3133 ST12 640 Dub Davos lanýžovohnedý</t>
  </si>
  <si>
    <t>9  Zás-  H3303 ST10 640 Dub Hamilton prírodný</t>
  </si>
  <si>
    <t>9  Zás-  H3309 ST28 640 Dub Gladstone pieskový</t>
  </si>
  <si>
    <t>9  Zás-  H3325 ST28 640 Dub gladstone tabakový</t>
  </si>
  <si>
    <t>9  Zás-  H3331 ST10 640 Dub nebraska prírodný</t>
  </si>
  <si>
    <t>9  Zás-  H3332 ST10 640 Dub nebraska šedý</t>
  </si>
  <si>
    <t>9  Zás-  H3702 ST10 640 Orech pacifik tabakový</t>
  </si>
  <si>
    <t>9  Zás-  H3704 ST15 640 Orech aida tabakový</t>
  </si>
  <si>
    <t>9  Zás-  H3860 ST9 640 Javor Hard šampanský</t>
  </si>
  <si>
    <t>9  Zás-  U702 ST89 640 Kašmírová šedá</t>
  </si>
  <si>
    <t>9  Zás-  U763 ST76 640 Perlovo šedá</t>
  </si>
  <si>
    <t>9  Zás-  U960 ST76 640 Onyxovo šedá</t>
  </si>
  <si>
    <t>9  Zás-  U999 ST89 640 Čierna</t>
  </si>
  <si>
    <t>9  Zás-  W1000 ST76 640 Prémiovo biela</t>
  </si>
  <si>
    <t>9  Zás-  W1000 ST89 640 Prémiovo biela</t>
  </si>
  <si>
    <t>Možná kúpa</t>
  </si>
  <si>
    <t>m2 tabule</t>
  </si>
  <si>
    <t>1/2 PD 600</t>
  </si>
  <si>
    <t>1/2 PD 920</t>
  </si>
  <si>
    <t>1/2 Zást.</t>
  </si>
  <si>
    <t>22x0,5  H1145 ST10 Dub Bardolino prír</t>
  </si>
  <si>
    <t>22x0,5  H1151 ST10 Dub Arizona (Authentic) hnedý</t>
  </si>
  <si>
    <t>22x0,5  H1199 ST12 Dub Thermo čiernohn</t>
  </si>
  <si>
    <t>22x0,5  H1213 ST33 Brest Tossini prír</t>
  </si>
  <si>
    <t>22x0,5  H1334 ST9 Dub Sorano (Ferrara) svetlý</t>
  </si>
  <si>
    <t>22x0,5  H1424 ST22 Fineline (Woodline) creme</t>
  </si>
  <si>
    <t>22x0,5  H1486 ST36 Borovica Pasadena (Jackson)</t>
  </si>
  <si>
    <t>22x0,5  H1615 ST9 Čerešňa Verona (Romana)</t>
  </si>
  <si>
    <t>22x0,5  H3081 ST22 Havanna (Hacienda) čierna</t>
  </si>
  <si>
    <t>22x0,5  H3090 ST22 Shorewood (Driftwood)</t>
  </si>
  <si>
    <t>22x0,5  H3131 ST12 Dub Davos prír</t>
  </si>
  <si>
    <t>22x0,5  H3170 ST12 Dub Kendal prír</t>
  </si>
  <si>
    <t>22x0,5  H3303 ST10 Dub Hamilton (Arlington) prír</t>
  </si>
  <si>
    <t>22x0,5  H3331 ST10 Dub Nebraska prír</t>
  </si>
  <si>
    <t>22x0,5  H3395 ST12 Dub Corbridge prír</t>
  </si>
  <si>
    <t>22x0,5  H3700 ST10 Orech Pacifik prír</t>
  </si>
  <si>
    <t>22x0,5  H3840 ST9 Javor Mandal prír</t>
  </si>
  <si>
    <t>22x0,5  H3991 ST10 Buk Country prír</t>
  </si>
  <si>
    <t>22x0,5  F501 ST2 Hliník kartáčovaný (Titán)</t>
  </si>
  <si>
    <t>22x0,5  500 PR Biela raster</t>
  </si>
  <si>
    <t>22x0,5  2507 SU-SU Magnólia</t>
  </si>
  <si>
    <t>22x0,5  34136 RV-RV Dub Fjord</t>
  </si>
  <si>
    <t>22x0,5  34137 RV-RV Dub Polo</t>
  </si>
  <si>
    <t>22x0,5  34138 RV-RV Dub Bilbao</t>
  </si>
  <si>
    <t>22x0,5  34139 RV-RV Dub Alto</t>
  </si>
  <si>
    <t>22x0,5  34140 RV-RV Dub Bruno</t>
  </si>
  <si>
    <t>22x0,5  34217 RV-RV Dub Aplin</t>
  </si>
  <si>
    <t>22x0,5  37728 SE-SE Dub Platin</t>
  </si>
  <si>
    <t>22x0,5  37769 SU-SU Jaseň prírodný</t>
  </si>
  <si>
    <t>22x0,5  37965 SU-SU Brest natur</t>
  </si>
  <si>
    <t>22x0,5  37967 SU-SU Čerešňa pinot</t>
  </si>
  <si>
    <t>22x0,5  K4342 RM-RM Teak bali</t>
  </si>
  <si>
    <t>22x2  H1145 ST10 Dub Bardolino prír</t>
  </si>
  <si>
    <t>22x2  H1151 ST10 Dub Arizona (Authentic) hnedý</t>
  </si>
  <si>
    <t>22x2  H1199 ST12 Dub Thermo čiernohn</t>
  </si>
  <si>
    <t>22x2  H1213 ST33 Brest Tossini prír</t>
  </si>
  <si>
    <t>22x2  H1334 ST9 Dub Sorano (Ferrara) svetlý</t>
  </si>
  <si>
    <t>22x2  H1424 ST22 Fineline (Woodline) creme</t>
  </si>
  <si>
    <t>22x2  H1486 ST36 Borovica Pasadena (Jackson)</t>
  </si>
  <si>
    <t>22x2  H1615 ST9 Čerešňa Verona (Romana)</t>
  </si>
  <si>
    <t>22x2  H3081 ST22 Havanna (Hacienda) čierna</t>
  </si>
  <si>
    <t>22x2  H3090 ST22 Shorewood (Driftwood)</t>
  </si>
  <si>
    <t>22x2  H3131 ST12 Dub Davos prír</t>
  </si>
  <si>
    <t>22x2  H3170 ST12 Dub Kendal prír</t>
  </si>
  <si>
    <t>22x2  H3303 ST10 Dub Hamilton (Arlington) prír</t>
  </si>
  <si>
    <t>22x2  H3331 ST10 Dub Nebraska prír</t>
  </si>
  <si>
    <t>22x2  H3395 ST12 Dub Corbridge prír</t>
  </si>
  <si>
    <t>22x2  H3700 ST10 Orech Pacifik prír</t>
  </si>
  <si>
    <t>22x2  H3840 ST9 Javor Mandal prír</t>
  </si>
  <si>
    <t>22x2  H3991 ST10 Buk Country prír</t>
  </si>
  <si>
    <t>22x2  F501 ST2 Hliník kartáčovaný (Titán)</t>
  </si>
  <si>
    <t>22x1  H1145 ST10 Dub Bardolino prír</t>
  </si>
  <si>
    <t>22x1  H1151 ST10 Dub Arizona (Authentic) hnedý</t>
  </si>
  <si>
    <t>22x1  H1199 ST12 Dub Thermo čiernohn</t>
  </si>
  <si>
    <t>22x1  H1213 ST33 Brest Tossini prír</t>
  </si>
  <si>
    <t>22x1  H1334 ST9 Dub Sorano (Ferrara) svetlý</t>
  </si>
  <si>
    <t>22x1  H1424 ST22 Fineline (Woodline) creme</t>
  </si>
  <si>
    <t>22x1  H1486 ST36 Borovica Pasadena (Jackson)</t>
  </si>
  <si>
    <t>22x1  H1615 ST9 Čerešňa Verona (Romana)</t>
  </si>
  <si>
    <t>22x1  H3081 ST22 Havanna (Hacienda) čierna</t>
  </si>
  <si>
    <t>22x1  H3090 ST22 Shorewood (Driftwood)</t>
  </si>
  <si>
    <t>22x1  H3131 ST12 Dub Davos prír</t>
  </si>
  <si>
    <t>22x1  H3170 ST12 Dub Kendal prír</t>
  </si>
  <si>
    <t>22x1  H3303 ST10 Dub Hamilton (Arlington) prír</t>
  </si>
  <si>
    <t>22x1  H3331 ST10 Dub Nebraska prír</t>
  </si>
  <si>
    <t>22x1  H3395 ST12 Dub Corbridge prír</t>
  </si>
  <si>
    <t>22x1  H3700 ST10 Orech Pacifik prír</t>
  </si>
  <si>
    <t>22x1  H3840 ST9 Javor Mandal prír</t>
  </si>
  <si>
    <t>22x1  H3991 ST10 Buk Country prír</t>
  </si>
  <si>
    <t>22x1  F501 ST2 Hliník kartáčovaný (Titán)</t>
  </si>
  <si>
    <t>42x2  H1145 ST10 Dub Bardolino prír</t>
  </si>
  <si>
    <t>42x2  H1151 ST10 Dub Arizona (Authentic) hnedý</t>
  </si>
  <si>
    <t>42x2  H1199 ST12 Dub Thermo čiernohn</t>
  </si>
  <si>
    <t>42x2  H1213 ST33 Brest Tossini prír</t>
  </si>
  <si>
    <t>42x2  H1334 ST9 Dub Sorano (Ferrara) svetlý</t>
  </si>
  <si>
    <t>42x2  H1424 ST22 Fineline (Woodline) creme</t>
  </si>
  <si>
    <t>42x2  H1486 ST36 Borovica Pasadena (Jackson)</t>
  </si>
  <si>
    <t>42x2  H1615 ST9 Čerešňa Verona (Romana)</t>
  </si>
  <si>
    <t>42x2  H3081 ST22 Havanna (Hacienda) čierna</t>
  </si>
  <si>
    <t>42x2  H3090 ST22 Shorewood (Driftwood)</t>
  </si>
  <si>
    <t>42x2  H3131 ST12 Dub Davos prír</t>
  </si>
  <si>
    <t>42x2  H3170 ST12 Dub Kendal prír</t>
  </si>
  <si>
    <t>42x2  H3303 ST10 Dub Hamilton (Arlington) prír</t>
  </si>
  <si>
    <t>42x2  H3331 ST10 Dub Nebraska prír</t>
  </si>
  <si>
    <t>42x2  H3395 ST12 Dub Corbridge prír</t>
  </si>
  <si>
    <t>42x2  H3700 ST10 Orech Pacifik prír</t>
  </si>
  <si>
    <t>42x2  H3840 ST9 Javor Mandal prír</t>
  </si>
  <si>
    <t>42x2  H3991 ST10 Buk Country prír</t>
  </si>
  <si>
    <t>42x2  F501 ST2 Hliník kartáčovaný (Titán)</t>
  </si>
  <si>
    <t>18  Biela hladká</t>
  </si>
  <si>
    <t>18  Biela perlička</t>
  </si>
  <si>
    <t>10  Biela perlička</t>
  </si>
  <si>
    <t>10  Biela hladká</t>
  </si>
  <si>
    <t>16  Biela hladká</t>
  </si>
  <si>
    <t>22x0,5  Biela hladká</t>
  </si>
  <si>
    <t>22x0,5  Biela perlička</t>
  </si>
  <si>
    <t>22x2  Biela hladká</t>
  </si>
  <si>
    <t>22x2  Biela perlička</t>
  </si>
  <si>
    <t>22x1  Biela hladká</t>
  </si>
  <si>
    <t>22x1  Biela perlička</t>
  </si>
  <si>
    <t>42x2  Biela hladká</t>
  </si>
  <si>
    <t>42x2  Biela perlička</t>
  </si>
  <si>
    <r>
      <t>S</t>
    </r>
    <r>
      <rPr>
        <b/>
        <sz val="7"/>
        <rFont val="Arial"/>
        <family val="2"/>
        <charset val="238"/>
      </rPr>
      <t>potreba</t>
    </r>
  </si>
  <si>
    <t>3  Sololit biela</t>
  </si>
  <si>
    <t>3  Sololit Borovica 1770</t>
  </si>
  <si>
    <t>3  Sololit Buk</t>
  </si>
  <si>
    <t>3  Sololit Dub sonoma</t>
  </si>
  <si>
    <t>3  Sololit Čeresňa</t>
  </si>
  <si>
    <t>3  Sololit Čierna</t>
  </si>
  <si>
    <t>3  Sololit Dub horsky</t>
  </si>
  <si>
    <t>3  Sololit Javor</t>
  </si>
  <si>
    <t>3  Sololit Jelša</t>
  </si>
  <si>
    <t>3  Sololit Orech 729</t>
  </si>
  <si>
    <t>3  Sololit Orech svetly</t>
  </si>
  <si>
    <t>3  Sololit Siva 112</t>
  </si>
  <si>
    <t>3  Sololit Hlinik</t>
  </si>
  <si>
    <t>22x0,5  H1180 ST37 Dub Halifax prír</t>
  </si>
  <si>
    <t>22x0,5  H1181 ST37 Dub Halifax tabakový</t>
  </si>
  <si>
    <t>22x0,5  U818 ST9 Tmavohnedá</t>
  </si>
  <si>
    <t>22x0,5  F186 ST9 Beton Chicago sv-sivý</t>
  </si>
  <si>
    <t>22x0,5  F187 ST9 Beton Chicago tm-sivý</t>
  </si>
  <si>
    <t>22x2  H1180 ST37 Dub Halifax prír</t>
  </si>
  <si>
    <t>22x2  H1181 ST37 Dub Halifax tabakový</t>
  </si>
  <si>
    <t>22x2  U818 ST9 Tmavohnedá</t>
  </si>
  <si>
    <t>22x2  F186 ST9 Beton Chicago sv-sivý</t>
  </si>
  <si>
    <t>22x2  F187 ST9 Beton Chicago tm-sivý</t>
  </si>
  <si>
    <t>22x1  H1180 ST37 Dub Halifax prír</t>
  </si>
  <si>
    <t>22x1  H1181 ST37 Dub Halifax tabakový</t>
  </si>
  <si>
    <t>22x1  U818 ST9 Tmavohnedá</t>
  </si>
  <si>
    <t>22x1  F186 ST9 Beton Chicago sv-sivý</t>
  </si>
  <si>
    <t>22x1  F187 ST9 Beton Chicago tm-sivý</t>
  </si>
  <si>
    <t>42x2  H1180 ST37 Dub Halifax prír</t>
  </si>
  <si>
    <t>42x2  H1181 ST37 Dub Halifax tabakový</t>
  </si>
  <si>
    <t>42x2  U818 ST9 Tmavohnedá</t>
  </si>
  <si>
    <t>42x2  F186 ST9 Beton Chicago sv-sivý</t>
  </si>
  <si>
    <t>42x2  F187 ST9 Beton Chicago tm-sivý</t>
  </si>
  <si>
    <t>3  Sololit Wenge</t>
  </si>
  <si>
    <t>18  101 PE Biela korpus perlička</t>
  </si>
  <si>
    <t>18  110 SM Biela korpus hladká</t>
  </si>
  <si>
    <t>18  121 BS Svetlo modrá</t>
  </si>
  <si>
    <t>18  125 BS Kráľovská modrá</t>
  </si>
  <si>
    <t>18  132 BS Oranžová</t>
  </si>
  <si>
    <t>18  134 BS Slnečná žltá</t>
  </si>
  <si>
    <t>18  149 BS Červená</t>
  </si>
  <si>
    <t>18  171 PE Bridlicová</t>
  </si>
  <si>
    <t>18  182 BS Tmavo hnedá</t>
  </si>
  <si>
    <t>18  190 PR Čierna raster</t>
  </si>
  <si>
    <t>18  191 SU Ľadovo šedá</t>
  </si>
  <si>
    <t>18  197 SU Teplá šedá</t>
  </si>
  <si>
    <t>18  244 SU Petrol</t>
  </si>
  <si>
    <t>18  245 SU Ocean</t>
  </si>
  <si>
    <t>18  301 SU Cappuccino</t>
  </si>
  <si>
    <t>18  481 BS Jelša Impulz</t>
  </si>
  <si>
    <t>18  515 PE Piesková</t>
  </si>
  <si>
    <t>18  540 PE Sivá Manhatan</t>
  </si>
  <si>
    <t>18  551 BS Broskyňová</t>
  </si>
  <si>
    <t>18  854 BS Wenge</t>
  </si>
  <si>
    <t>18  1912 BS Jelša</t>
  </si>
  <si>
    <t>18  4298 SU Saltillo</t>
  </si>
  <si>
    <t>18  4299 SU Dub Riviera</t>
  </si>
  <si>
    <t>18  5500 SU Natural Noble Elm</t>
  </si>
  <si>
    <t>18  5501 SN Slavonia Oak</t>
  </si>
  <si>
    <t>18  5515 BS Tyrkysová</t>
  </si>
  <si>
    <t>18  5527 SN Maghreb</t>
  </si>
  <si>
    <t>18  5529 SN Roble renew</t>
  </si>
  <si>
    <t>18  5981 BS Metal svetlý</t>
  </si>
  <si>
    <t>18  5982 BS Mussel</t>
  </si>
  <si>
    <t>18  6299 BS Cobalt Grey</t>
  </si>
  <si>
    <t>18  7031 BS Créme</t>
  </si>
  <si>
    <t>18  7063 SU Svetlo zelená</t>
  </si>
  <si>
    <t>18  7113 BS Ohnivo červená</t>
  </si>
  <si>
    <t>18  7123 BS Zamatovo žltá</t>
  </si>
  <si>
    <t>18  7166 BS Latte</t>
  </si>
  <si>
    <t>18  7167 SU Fialka</t>
  </si>
  <si>
    <t>18  7176 BS Plamenistá</t>
  </si>
  <si>
    <t>18  7179 BS Modrá</t>
  </si>
  <si>
    <t>18  7180 BS Mätová</t>
  </si>
  <si>
    <t>18  7184 BS Zemitá</t>
  </si>
  <si>
    <t>18  7648 SN Vintage Wenge</t>
  </si>
  <si>
    <t>18  7710 PR Wenge</t>
  </si>
  <si>
    <t>18  8100 SM Pearl white</t>
  </si>
  <si>
    <t>18  8348 PE Hnedý bronz</t>
  </si>
  <si>
    <t>18  8361 SN Crossline Latté</t>
  </si>
  <si>
    <t>18  8362 SN Crossline Caramel</t>
  </si>
  <si>
    <t>18  8431 SN Nano Oak</t>
  </si>
  <si>
    <t>18  8508 SN White North Wood</t>
  </si>
  <si>
    <t>18  8509 SN Black North Wood</t>
  </si>
  <si>
    <t>18  8534 BS Ružová</t>
  </si>
  <si>
    <t>18  8536 BS Levanduľová</t>
  </si>
  <si>
    <t>18  8547 SN Fineline créme</t>
  </si>
  <si>
    <t>18  8622 PR Milky Oak</t>
  </si>
  <si>
    <t>18  8656 SN Zebrano Nuance</t>
  </si>
  <si>
    <t>18  8657 SN Zebrano Sahara</t>
  </si>
  <si>
    <t>18  8685 BS Alpská biela</t>
  </si>
  <si>
    <t>18  8921 PR Ferrara Oak</t>
  </si>
  <si>
    <t>18  8925 BS Lissa Oak</t>
  </si>
  <si>
    <t>18  8953 SU Tiepolo Walnut</t>
  </si>
  <si>
    <t>18  8984 BS Navy Blue</t>
  </si>
  <si>
    <t>18  8996 BS Oceánovo zelená</t>
  </si>
  <si>
    <t>18  9455 PR Guarnieri Walnut</t>
  </si>
  <si>
    <t>18  9551 BS Oxide Red</t>
  </si>
  <si>
    <t>18  9561 BS Oxide Green</t>
  </si>
  <si>
    <t>18  9614 BS Light Lyon Walnut</t>
  </si>
  <si>
    <t>18  9763 BS Louisiana Wenge</t>
  </si>
  <si>
    <t>18  9775 BS Zebrano tmavé</t>
  </si>
  <si>
    <t>18  K001 PW White Craft Oak</t>
  </si>
  <si>
    <t>18  K002 PW Grey Craft Oak</t>
  </si>
  <si>
    <t>18  K003 PW Gold Craft Oak</t>
  </si>
  <si>
    <t>18  K004 PW Tobacco Craft Oak</t>
  </si>
  <si>
    <t>18  K005 PW Oyster Urban Oak</t>
  </si>
  <si>
    <t>18  K006 PW Amber Urban Oak</t>
  </si>
  <si>
    <t>18  K007 PW Coffe Urban Oak</t>
  </si>
  <si>
    <t>18  K008 PW Light Select Walnut</t>
  </si>
  <si>
    <t>18  K009 PW dark Slect Walnut</t>
  </si>
  <si>
    <t>18  K010 SN White Loft Pine</t>
  </si>
  <si>
    <t>18  K011 SN Cream Loft Pine</t>
  </si>
  <si>
    <t>18  K012 SU Pearl Artisan Beech</t>
  </si>
  <si>
    <t>18  K013 SU Sand Artisan Beech</t>
  </si>
  <si>
    <t>18  K014 SU Truffle Artisan Beech</t>
  </si>
  <si>
    <t>18  K015 PW Vintage Marine Wood</t>
  </si>
  <si>
    <t>18  K016 PW Carbon Marine Wood</t>
  </si>
  <si>
    <t>18  K017 PW Blonde Liberty Elm</t>
  </si>
  <si>
    <t>18  K018 PW Smoked Liberty Elm</t>
  </si>
  <si>
    <t>18  K019 PW Silver Liberty Elm</t>
  </si>
  <si>
    <t>18  K020 PW Fireside Select Walnut</t>
  </si>
  <si>
    <t>18  K021 SN Barley Blackwood</t>
  </si>
  <si>
    <t>18  K022 SN Satin Blackwood</t>
  </si>
  <si>
    <t>18  K076 PW Sand Expressive Oak</t>
  </si>
  <si>
    <t>18  K077 PW Light Riverside Cherry</t>
  </si>
  <si>
    <t>18  K078 PW Dark Riverside Cherry</t>
  </si>
  <si>
    <t>18  K079 PW Grey Clubhouse Oak</t>
  </si>
  <si>
    <t>18  K080 PW White Coastland Oak</t>
  </si>
  <si>
    <t>18  K081 PW Satin Coastland Oak</t>
  </si>
  <si>
    <t>18  K082 PW Bourbone Oak</t>
  </si>
  <si>
    <t>18  K083 SN Light Artwood</t>
  </si>
  <si>
    <t>18  K084 SN Dark Artwood</t>
  </si>
  <si>
    <t>18  K085 PW Light Rockford Hickory</t>
  </si>
  <si>
    <t>18  K086 PW Natural Rockford Hickory</t>
  </si>
  <si>
    <t>18  K087 PW Dark Rockford Hickory</t>
  </si>
  <si>
    <t>18  K088 PW White Nordic Wood</t>
  </si>
  <si>
    <t>18  K089 PW Grey Nordic Wood</t>
  </si>
  <si>
    <t>18  K090 PW Bronze Expressive Oak</t>
  </si>
  <si>
    <t>18  K096 SU Clay Grey</t>
  </si>
  <si>
    <t>18  K097 SU Dusk Blue</t>
  </si>
  <si>
    <t>18  K098 SU Ceramic Red</t>
  </si>
  <si>
    <t>18  K099 SU Midnight Blue</t>
  </si>
  <si>
    <t>18  K100 SU Raspberry Pink</t>
  </si>
  <si>
    <t>18  K105 PW Raw Endgrain Oak</t>
  </si>
  <si>
    <t>18  K107 PW Elegance Endgrain Oak</t>
  </si>
  <si>
    <t>18  K108 SU Peltro</t>
  </si>
  <si>
    <t>18  W908 SM Základná biela</t>
  </si>
  <si>
    <t>18  W908 ST2 Základná biela</t>
  </si>
  <si>
    <t>18  W954 SM Biela</t>
  </si>
  <si>
    <t>18  W954 ST2 Biela</t>
  </si>
  <si>
    <t>3 Sololit</t>
  </si>
  <si>
    <t>3  Sololit Antracit</t>
  </si>
  <si>
    <t>4   MDF surova</t>
  </si>
  <si>
    <t>16  MDF surova</t>
  </si>
  <si>
    <t>22  MDF surova</t>
  </si>
  <si>
    <t>40  MDF surova</t>
  </si>
  <si>
    <t>18  MDF obojstranne biela</t>
  </si>
  <si>
    <t>19  Senosan 1st Biela 1298</t>
  </si>
  <si>
    <t>19  Senosan 1st Čierna 8102</t>
  </si>
  <si>
    <t>19  Senosan 1st Slonova kosť 2802 SCR</t>
  </si>
  <si>
    <t>19  Senosan 1st Vanilka 2805 SCR</t>
  </si>
  <si>
    <t>18  35252 AT Dub chalet</t>
  </si>
  <si>
    <t>18  44375 DP Beton sivý</t>
  </si>
  <si>
    <t>18  44405 DP Beton tm. sivý</t>
  </si>
  <si>
    <t>18  44408 DP Metal bronz</t>
  </si>
  <si>
    <t>18  K4410 AW Dub light</t>
  </si>
  <si>
    <t>18  K5413 RO-RO Dub ENDgrain koňak</t>
  </si>
  <si>
    <t>18  K5414 RO-RO Dub ENDgrain klasik</t>
  </si>
  <si>
    <t>10  H1101 ST12 Makassar mokka</t>
  </si>
  <si>
    <t>10  H1114 ST9 Orech Ribera</t>
  </si>
  <si>
    <t>10  H1123 ST22 Graphitewood</t>
  </si>
  <si>
    <t>10  H1210 ST33 Brest Tossini sivobežový</t>
  </si>
  <si>
    <t>10  H1213 ST33 Brest Tossini prír</t>
  </si>
  <si>
    <t>10  H1250 ST36 Jaseň Navarra</t>
  </si>
  <si>
    <t>10  H1387 ST10 Dub Denver grafit</t>
  </si>
  <si>
    <t>10  H3090 ST22 Shorewood (Driftwood)</t>
  </si>
  <si>
    <t>10  H3154 ST36 Dub Charlestone hnedý</t>
  </si>
  <si>
    <t>10  H3156 ST12 Dub Corbridge sivý</t>
  </si>
  <si>
    <t>10  H3309 ST28 Dub Gladstone pieskový</t>
  </si>
  <si>
    <t>10  H3325 ST28 Dub Gladstone tabak</t>
  </si>
  <si>
    <t>10  H3342 ST28 Dub Gladstone sépiový</t>
  </si>
  <si>
    <t>10  H3430 ST22 Pinia Aland biela</t>
  </si>
  <si>
    <t>10  H3732 ST10 Hickory hnedý</t>
  </si>
  <si>
    <t>10  H3773 ST9 Orech Carini bielený</t>
  </si>
  <si>
    <t>10  H3860 ST9 Javor Hard šampaň</t>
  </si>
  <si>
    <t>10  K5413 RO-RO Dub ENDgrain koňak</t>
  </si>
  <si>
    <t>10  K5414 RO-RO Dub ENDgrain klasik</t>
  </si>
  <si>
    <t>38 Pracovné dosky</t>
  </si>
  <si>
    <t>38  PD  F074 ST9 600 Mramor Valmasino sv. šedý</t>
  </si>
  <si>
    <t>38  PD  F074 ST9 920 Mramor Valmasino sv. šedý</t>
  </si>
  <si>
    <t>38  PD  F186 ST9 600 Betón Chicago svetlo sivý</t>
  </si>
  <si>
    <t>38  PD  F186 ST9 920 Betón Chicago svetlo sivý</t>
  </si>
  <si>
    <t>38  PD  F187 ST9 600 Betón Chicago tmavo sivý</t>
  </si>
  <si>
    <t>38  PD  F187 ST9 920 Betón Chicago tmavo sivý</t>
  </si>
  <si>
    <t>38 Pracovné dosky BUČINA</t>
  </si>
  <si>
    <t>38  PD  4298 UE 600 Light Atelier</t>
  </si>
  <si>
    <t>38  PD  5527 FP 600 Dub kamenný</t>
  </si>
  <si>
    <t>38  PD  7045 RS 600 Champagne</t>
  </si>
  <si>
    <t>38  PD  8685 RS 600 Snow White</t>
  </si>
  <si>
    <t>38  PD  K002 FP 600 Grey Craft Oak</t>
  </si>
  <si>
    <t>38  PD  K003 FP 600 Gold Craft Oak</t>
  </si>
  <si>
    <t>38  PD  K013 SU 600 Artisian buk</t>
  </si>
  <si>
    <t>38  PD  K016 SU 600 Carbon Marine</t>
  </si>
  <si>
    <t>38  PD  K024 SU 600 Pietra béžová</t>
  </si>
  <si>
    <t>38  PD  K027 SU 600 Formed wood</t>
  </si>
  <si>
    <t>38  PD  K029 SU 600 Linen špalíček</t>
  </si>
  <si>
    <t>38  PD  K103 SL 600 Light Lunar Stone</t>
  </si>
  <si>
    <t>38  PD  K104 SL 600 Dark Lunar Stone</t>
  </si>
  <si>
    <t>38  PD  K105 FP 600 Raw Endgrain Oak</t>
  </si>
  <si>
    <t>38  PD  K107 FP 600 Elegance Endgrain Oak</t>
  </si>
  <si>
    <t>38  PD  K108 SU 600 Peltro</t>
  </si>
  <si>
    <t>38  PD  K200 RS 600 Light Grey Concrete</t>
  </si>
  <si>
    <t>38  PD  K201 RS 600 Dark Grey Concrete</t>
  </si>
  <si>
    <t>38  PD  K202 RS 600 Rusty Steel</t>
  </si>
  <si>
    <t>38  PD  K206 PE 600 Portethouse Walnut</t>
  </si>
  <si>
    <t>38  PD  K207 RS 600 Grey Galaxy</t>
  </si>
  <si>
    <t>38  PD  K208 RS 600 Calcareo</t>
  </si>
  <si>
    <t>38  PD  K209 RS 600 Crema Limestone</t>
  </si>
  <si>
    <t>38  PD  K212 PA 600 Beige Royal Marble</t>
  </si>
  <si>
    <t>38  PD  K214 RS 600 Light Tivoli</t>
  </si>
  <si>
    <t>9 Zásteny</t>
  </si>
  <si>
    <t>9  Zás-  F186  ST9 640 Betón Chicago svetlo sivý</t>
  </si>
  <si>
    <t>9  Zás-  F187  ST9 640 Betón Chicago tmavo sivý</t>
  </si>
  <si>
    <t>1/2 PD 601</t>
  </si>
  <si>
    <t>1/2 PD 602</t>
  </si>
  <si>
    <t>1/2 PD 603</t>
  </si>
  <si>
    <t>1/2 PD 604</t>
  </si>
  <si>
    <t>1/2 PD 605</t>
  </si>
  <si>
    <t>1/2 PD 606</t>
  </si>
  <si>
    <t>1/2 PD 607</t>
  </si>
  <si>
    <t>1/2 PD 608</t>
  </si>
  <si>
    <t>1/2 PD 609</t>
  </si>
  <si>
    <t>1/2 PD 610</t>
  </si>
  <si>
    <t>1/2 PD 611</t>
  </si>
  <si>
    <t>1/2 PD 612</t>
  </si>
  <si>
    <t>1/2 PD 613</t>
  </si>
  <si>
    <t>1/2 PD 614</t>
  </si>
  <si>
    <t>1/2 PD 615</t>
  </si>
  <si>
    <t>1/2 PD 616</t>
  </si>
  <si>
    <t>1/2 PD 617</t>
  </si>
  <si>
    <t>1/2 PD 618</t>
  </si>
  <si>
    <t>1/2 PD 619</t>
  </si>
  <si>
    <t>1/2 PD 620</t>
  </si>
  <si>
    <t>1/2 PD 621</t>
  </si>
  <si>
    <t>1/2 PD 622</t>
  </si>
  <si>
    <t>1/2 PD 623</t>
  </si>
  <si>
    <t>1/2 PD 624</t>
  </si>
  <si>
    <t>MDF</t>
  </si>
  <si>
    <t>Bučina</t>
  </si>
  <si>
    <t>Egger</t>
  </si>
  <si>
    <t>Kaindl</t>
  </si>
  <si>
    <t>PD Bučina</t>
  </si>
  <si>
    <t>PD EGGER</t>
  </si>
  <si>
    <t>Sololit</t>
  </si>
  <si>
    <t>TOPKY</t>
  </si>
  <si>
    <t>KaiNDL</t>
  </si>
  <si>
    <t>Topky</t>
  </si>
  <si>
    <t>22x0,5  101 PE Biela korpus perlička</t>
  </si>
  <si>
    <t>22x0,5  110 SM Biela korpus hladká</t>
  </si>
  <si>
    <t>22x0,5  121 BS Svetlo modrá</t>
  </si>
  <si>
    <t>22x0,5  125 BS Kráľovská modrá</t>
  </si>
  <si>
    <t>22x0,5  132 BS Oranžová</t>
  </si>
  <si>
    <t>22x0,5  134 BS Slnečná žltá</t>
  </si>
  <si>
    <t>22x0,5  149 BS Červená</t>
  </si>
  <si>
    <t>22x0,5  171 PE Bridlicová</t>
  </si>
  <si>
    <t>22x0,5  182 BS Tmavo hnedá</t>
  </si>
  <si>
    <t>22x0,5  190 PR Čierna raster</t>
  </si>
  <si>
    <t>22x0,5  191 SU Ľadovo šedá</t>
  </si>
  <si>
    <t>22x0,5  197 SU Teplá šedá</t>
  </si>
  <si>
    <t>22x0,5  244 SU Petrol</t>
  </si>
  <si>
    <t>22x0,5  245 SU Ocean</t>
  </si>
  <si>
    <t>22x0,5  301 SU Cappuccino</t>
  </si>
  <si>
    <t>22x0,5  481 BS Jelša Impulz</t>
  </si>
  <si>
    <t>22x0,5  515 PE Piesková</t>
  </si>
  <si>
    <t>22x0,5  540 PE Sivá Manhatan</t>
  </si>
  <si>
    <t>22x0,5  551 BS Broskyňová</t>
  </si>
  <si>
    <t>22x0,5  854 BS Wenge</t>
  </si>
  <si>
    <t>22x0,5  1912 BS Jelša</t>
  </si>
  <si>
    <t>22x0,5  4298 SU Saltillo</t>
  </si>
  <si>
    <t>22x0,5  4299 SU Dub Riviera</t>
  </si>
  <si>
    <t>22x0,5  5500 SU Natural Noble Elm</t>
  </si>
  <si>
    <t>22x0,5  5501 SN Slavonia Oak</t>
  </si>
  <si>
    <t>22x0,5  5515 BS Tyrkysová</t>
  </si>
  <si>
    <t>22x0,5  5527 SN Maghreb</t>
  </si>
  <si>
    <t>22x0,5  5529 SN Roble renew</t>
  </si>
  <si>
    <t>22x0,5  5981 BS Metal svetlý</t>
  </si>
  <si>
    <t>22x0,5  5982 BS Mussel</t>
  </si>
  <si>
    <t>22x0,5  6299 BS Cobalt Grey</t>
  </si>
  <si>
    <t>22x0,5  7031 BS Créme</t>
  </si>
  <si>
    <t>22x0,5  7063 SU Svetlo zelená</t>
  </si>
  <si>
    <t>22x0,5  7113 BS Ohnivo červená</t>
  </si>
  <si>
    <t>22x0,5  7123 BS Zamatovo žltá</t>
  </si>
  <si>
    <t>22x0,5  7166 BS Latte</t>
  </si>
  <si>
    <t>22x0,5  7167 SU Fialka</t>
  </si>
  <si>
    <t>22x0,5  7176 BS Plamenistá</t>
  </si>
  <si>
    <t>22x0,5  7179 BS Modrá</t>
  </si>
  <si>
    <t>22x0,5  7180 BS Mätová</t>
  </si>
  <si>
    <t>22x0,5  7184 BS Zemitá</t>
  </si>
  <si>
    <t>22x0,5  7648 SN Vintage Wenge</t>
  </si>
  <si>
    <t>22x0,5  7710 PR Wenge</t>
  </si>
  <si>
    <t>22x0,5  8100 SM Pearl white</t>
  </si>
  <si>
    <t>22x0,5  8348 PE Hnedý bronz</t>
  </si>
  <si>
    <t>22x0,5  8361 SN Crossline Latté</t>
  </si>
  <si>
    <t>22x0,5  8362 SN Crossline Caramel</t>
  </si>
  <si>
    <t>22x0,5  8431 SN Nano Oak</t>
  </si>
  <si>
    <t>22x0,5  8508 SN White North Wood</t>
  </si>
  <si>
    <t>22x0,5  8509 SN Black North Wood</t>
  </si>
  <si>
    <t>22x0,5  8534 BS Ružová</t>
  </si>
  <si>
    <t>22x0,5  8536 BS Levanduľová</t>
  </si>
  <si>
    <t>22x0,5  8547 SN Fineline créme</t>
  </si>
  <si>
    <t>22x0,5  8622 PR Milky Oak</t>
  </si>
  <si>
    <t>22x0,5  8656 SN Zebrano Nuance</t>
  </si>
  <si>
    <t>22x0,5  8657 SN Zebrano Sahara</t>
  </si>
  <si>
    <t>22x0,5  8685 BS Alpská biela</t>
  </si>
  <si>
    <t>22x0,5  8921 PR Ferrara Oak</t>
  </si>
  <si>
    <t>22x0,5  8925 BS Lissa Oak</t>
  </si>
  <si>
    <t>22x0,5  8953 SU Tiepolo Walnut</t>
  </si>
  <si>
    <t>22x0,5  8984 BS Navy Blue</t>
  </si>
  <si>
    <t>22x0,5  8996 BS Oceánovo zelená</t>
  </si>
  <si>
    <t>22x0,5  9455 PR Guarnieri Walnut</t>
  </si>
  <si>
    <t>22x0,5  9551 BS Oxide Red</t>
  </si>
  <si>
    <t>22x0,5  9561 BS Oxide Green</t>
  </si>
  <si>
    <t>22x0,5  9614 BS Light Lyon Walnut</t>
  </si>
  <si>
    <t>22x0,5  9763 BS Louisiana Wenge</t>
  </si>
  <si>
    <t>22x0,5  9775 BS Zebrano tmavé</t>
  </si>
  <si>
    <t>22x0,5  K001 PW White Craft Oak</t>
  </si>
  <si>
    <t>22x0,5  K002 PW Grey Craft Oak</t>
  </si>
  <si>
    <t>22x0,5  K003 PW Gold Craft Oak</t>
  </si>
  <si>
    <t>22x0,5  K004 PW Tobacco Craft Oak</t>
  </si>
  <si>
    <t>22x0,5  K005 PW Oyster Urban Oak</t>
  </si>
  <si>
    <t>22x0,5  K006 PW Amber Urban Oak</t>
  </si>
  <si>
    <t>22x0,5  K007 PW Coffe Urban Oak</t>
  </si>
  <si>
    <t>22x0,5  K008 PW Light Select Walnut</t>
  </si>
  <si>
    <t>22x0,5  K009 PW dark Slect Walnut</t>
  </si>
  <si>
    <t>22x0,5  K010 SN White Loft Pine</t>
  </si>
  <si>
    <t>22x0,5  K011 SN Cream Loft Pine</t>
  </si>
  <si>
    <t>22x0,5  K012 SU Pearl Artisan Beech</t>
  </si>
  <si>
    <t>22x0,5  K013 SU Sand Artisan Beech</t>
  </si>
  <si>
    <t>22x0,5  K014 SU Truffle Artisan Beech</t>
  </si>
  <si>
    <t>22x0,5  K015 PW Vintage Marine Wood</t>
  </si>
  <si>
    <t>22x0,5  K016 PW Carbon Marine Wood</t>
  </si>
  <si>
    <t>22x0,5  K017 PW Blonde Liberty Elm</t>
  </si>
  <si>
    <t>22x0,5  K018 PW Smoked Liberty Elm</t>
  </si>
  <si>
    <t>22x0,5  K019 PW Silver Liberty Elm</t>
  </si>
  <si>
    <t>22x0,5  K020 PW Fireside Select Walnut</t>
  </si>
  <si>
    <t>22x0,5  K021 SN Barley Blackwood</t>
  </si>
  <si>
    <t>22x0,5  K022 SN Satin Blackwood</t>
  </si>
  <si>
    <t>22x0,5  K076 PW Sand Expressive Oak</t>
  </si>
  <si>
    <t>22x0,5  K077 PW Light Riverside Cherry</t>
  </si>
  <si>
    <t>22x0,5  K078 PW Dark Riverside Cherry</t>
  </si>
  <si>
    <t>22x0,5  K079 PW Grey Clubhouse Oak</t>
  </si>
  <si>
    <t>22x0,5  K080 PW White Coastland Oak</t>
  </si>
  <si>
    <t>22x0,5  K081 PW Satin Coastland Oak</t>
  </si>
  <si>
    <t>22x0,5  K082 PW Bourbone Oak</t>
  </si>
  <si>
    <t>22x0,5  K083 SN Light Artwood</t>
  </si>
  <si>
    <t>22x0,5  K084 SN Dark Artwood</t>
  </si>
  <si>
    <t>22x0,5  K085 PW Light Rockford Hickory</t>
  </si>
  <si>
    <t>22x0,5  K086 PW Natural Rockford Hickory</t>
  </si>
  <si>
    <t>22x0,5  K087 PW Dark Rockford Hickory</t>
  </si>
  <si>
    <t>22x0,5  K088 PW White Nordic Wood</t>
  </si>
  <si>
    <t>22x0,5  K089 PW Grey Nordic Wood</t>
  </si>
  <si>
    <t>22x0,5  K090 PW Bronze Expressive Oak</t>
  </si>
  <si>
    <t>22x0,5  K096 SU Clay Grey</t>
  </si>
  <si>
    <t>22x0,5  K097 SU Dusk Blue</t>
  </si>
  <si>
    <t>22x0,5  K098 SU Ceramic Red</t>
  </si>
  <si>
    <t>22x0,5  K099 SU Midnight Blue</t>
  </si>
  <si>
    <t>22x0,5  K100 SU Raspberry Pink</t>
  </si>
  <si>
    <t>22x0,5  K105 PW Raw Endgrain Oak</t>
  </si>
  <si>
    <t>22x0,5  K107 PW Elegance Endgrain Oak</t>
  </si>
  <si>
    <t>22x0,5  K108 SU Peltro</t>
  </si>
  <si>
    <t>22x0,5  W908 SM Základná biela</t>
  </si>
  <si>
    <t>22x0,5  W908 ST2 Základná biela</t>
  </si>
  <si>
    <t>22x0,5  W954 SM Biela</t>
  </si>
  <si>
    <t>22x0,5  W954 ST2 Biela</t>
  </si>
  <si>
    <t>22x0,5  35252 AT Dub chalet</t>
  </si>
  <si>
    <t>22x0,5  44375 DP Beton sivý</t>
  </si>
  <si>
    <t>22x0,5  44405 DP Beton tm. sivý</t>
  </si>
  <si>
    <t>22x0,5  44408 DP Metal bronz</t>
  </si>
  <si>
    <t>22x0,5  K4410 AW Dub light</t>
  </si>
  <si>
    <t>22x0,5  K5413 RO-RO Dub ENDgrain koňak</t>
  </si>
  <si>
    <t>22x0,5  K5414 RO-RO Dub ENDgrain klasik</t>
  </si>
  <si>
    <t>22x2  W908 SM Základná biela</t>
  </si>
  <si>
    <t>22x2  W908 ST2 Základná biela</t>
  </si>
  <si>
    <t>22x2  W954 SM Biela</t>
  </si>
  <si>
    <t>22x2  W954 ST2 Biela</t>
  </si>
  <si>
    <t>22x1*  Senosan 1st Biela 1298</t>
  </si>
  <si>
    <t>22x1*  Senosan 1st Čierna 8102</t>
  </si>
  <si>
    <t>22x1*  Senosan 1st Slonova kosť 2802 SCR</t>
  </si>
  <si>
    <t>22x1*  Senosan 1st Vanilka 2805 SCR</t>
  </si>
  <si>
    <t>22x1  W908 SM Základná biela</t>
  </si>
  <si>
    <t>22x1  W908 ST2 Základná biela</t>
  </si>
  <si>
    <t>22x1  W954 SM Biela</t>
  </si>
  <si>
    <t>22x1  W954 ST2 Biela</t>
  </si>
  <si>
    <t>42x1  Senosan 1st Biela 1298</t>
  </si>
  <si>
    <t>42x1  Senosan 1st Čierna 8102</t>
  </si>
  <si>
    <t>42x1  Senosan 1st Slonova kosť 2802 SCR</t>
  </si>
  <si>
    <t>42x1  Senosan 1st Vanilka 2805 SCR</t>
  </si>
  <si>
    <t>42x2  W908 SM Základná biela</t>
  </si>
  <si>
    <t>42x2  W908 ST2 Základná biela</t>
  </si>
  <si>
    <t>42x2  W954 SM Biela</t>
  </si>
  <si>
    <t>42x2  W954 ST2 Biela</t>
  </si>
  <si>
    <t>MDF, dýha</t>
  </si>
  <si>
    <t>19  Dub BASIC dyha</t>
  </si>
  <si>
    <t>19  Dub CHARISMO dyha</t>
  </si>
  <si>
    <t>24x0,5  Dub BASIC dyha</t>
  </si>
  <si>
    <t>24x0,5  Dub CHARISMO dyha</t>
  </si>
  <si>
    <t>24x2  Dub BASIC dyha</t>
  </si>
  <si>
    <t>24x2  Dub CHARISMO dyha</t>
  </si>
  <si>
    <t>42x2  Dub BASIC dyha</t>
  </si>
  <si>
    <t>42x2  Dub CHARISMO dyha</t>
  </si>
  <si>
    <t>h</t>
  </si>
  <si>
    <t>i</t>
  </si>
  <si>
    <t>j</t>
  </si>
  <si>
    <t>k</t>
  </si>
  <si>
    <t>24x0,5</t>
  </si>
  <si>
    <t>24x2</t>
  </si>
  <si>
    <t>42x0,5</t>
  </si>
  <si>
    <t xml:space="preserve"> &lt;-tu nemeň lebo je to vyhľadavanie v bunke T8</t>
  </si>
  <si>
    <t>42x2</t>
  </si>
  <si>
    <t>42x2  101 PE Biela korpus perlička</t>
  </si>
  <si>
    <t>22x2  101 PE Biela korpus perlička</t>
  </si>
  <si>
    <t>42x2  110 SM Biela korpus hladká</t>
  </si>
  <si>
    <t>22x2  110 SM Biela korpus hladká</t>
  </si>
  <si>
    <t>42x2  112 PE Šedá</t>
  </si>
  <si>
    <t>22x2  112 PE Šedá</t>
  </si>
  <si>
    <t>42x2  121 BS Svetlo modrá</t>
  </si>
  <si>
    <t>22x2  121 BS Svetlo modrá</t>
  </si>
  <si>
    <t>42x2  125 BS Kráľovská modrá</t>
  </si>
  <si>
    <t>22x2  125 BS Kráľovská modrá</t>
  </si>
  <si>
    <t>42x2  132 BS Oranžová</t>
  </si>
  <si>
    <t>22x2  132 BS Oranžová</t>
  </si>
  <si>
    <t>42x2  134 BS Slnečná žltá</t>
  </si>
  <si>
    <t>22x2  134 BS Slnečná žltá</t>
  </si>
  <si>
    <t>42x2  149 BS Červená</t>
  </si>
  <si>
    <t>22x2  149 BS Červená</t>
  </si>
  <si>
    <t>42x2  162 PE Grafit</t>
  </si>
  <si>
    <t>22x2  162 PE Grafit</t>
  </si>
  <si>
    <t>42x2  164 PE Antracit</t>
  </si>
  <si>
    <t>22x2  164 PE Antracit</t>
  </si>
  <si>
    <t>42x2  171 PE Bridlicová</t>
  </si>
  <si>
    <t>22x2  171 PE Bridlicová</t>
  </si>
  <si>
    <t>42x2  182 BS Tmavo hnedá</t>
  </si>
  <si>
    <t>22x2  182 BS Tmavo hnedá</t>
  </si>
  <si>
    <t>42x2  190 PE Čierna</t>
  </si>
  <si>
    <t>22x2  190 PE Čierna</t>
  </si>
  <si>
    <t>42x2  190 PR Čierna raster</t>
  </si>
  <si>
    <t>22x2  190 PR Čierna raster</t>
  </si>
  <si>
    <t>42x2  191 SU Ľadovo šedá</t>
  </si>
  <si>
    <t>22x2  191 SU Ľadovo šedá</t>
  </si>
  <si>
    <t>42x2  197 SU Teplá šedá</t>
  </si>
  <si>
    <t>22x2  197 SU Teplá šedá</t>
  </si>
  <si>
    <t>42x2  244 SU Petrol</t>
  </si>
  <si>
    <t>22x2  244 SU Petrol</t>
  </si>
  <si>
    <t>42x2  245 SU Ocean</t>
  </si>
  <si>
    <t>22x2  245 SU Ocean</t>
  </si>
  <si>
    <t>42x2  301 SU Cappuccino</t>
  </si>
  <si>
    <t>22x2  301 SU Cappuccino</t>
  </si>
  <si>
    <t>42x2  344 PR Čerešňa</t>
  </si>
  <si>
    <t>22x2  344 PR Čerešňa</t>
  </si>
  <si>
    <t>42x2  375 PR Javor</t>
  </si>
  <si>
    <t>22x2  375 PR Javor</t>
  </si>
  <si>
    <t>42x2  381 PR Buk Bavaria</t>
  </si>
  <si>
    <t>22x2  381 PR Buk Bavaria</t>
  </si>
  <si>
    <t>42x2  481 BS Jelša Impulz</t>
  </si>
  <si>
    <t>22x2  481 BS Jelša Impulz</t>
  </si>
  <si>
    <t>42x2  500 PR Biela raster</t>
  </si>
  <si>
    <t>22x2  500 PR Biela raster</t>
  </si>
  <si>
    <t>42x2  514 PE Slonová kosť</t>
  </si>
  <si>
    <t>22x2  514 PE Slonová kosť</t>
  </si>
  <si>
    <t>42x2  515 PE Piesková</t>
  </si>
  <si>
    <t>22x2  515 PE Piesková</t>
  </si>
  <si>
    <t>42x2  522 PE Béžová</t>
  </si>
  <si>
    <t>22x2  522 PE Béžová</t>
  </si>
  <si>
    <t>42x2  540 PE Sivá Manhatan</t>
  </si>
  <si>
    <t>22x2  540 PE Sivá Manhatan</t>
  </si>
  <si>
    <t>42x2  551 BS Broskyňová</t>
  </si>
  <si>
    <t>22x2  551 BS Broskyňová</t>
  </si>
  <si>
    <t>42x2  564 PE Mandľová</t>
  </si>
  <si>
    <t>22x2  564 PE Mandľová</t>
  </si>
  <si>
    <t>42x2  729 PR Orech</t>
  </si>
  <si>
    <t>22x2  729 PR Orech</t>
  </si>
  <si>
    <t>42x2  740 PR Dub horský svetlý</t>
  </si>
  <si>
    <t>22x2  740 PR Dub horský svetlý</t>
  </si>
  <si>
    <t>42x2  854 BS Wenge</t>
  </si>
  <si>
    <t>22x2  854 BS Wenge</t>
  </si>
  <si>
    <t>42x2  859 PE Platina</t>
  </si>
  <si>
    <t>22x2  859 PE Platina</t>
  </si>
  <si>
    <t>42x2  881 PE Hliník</t>
  </si>
  <si>
    <t>22x2  881 PE Hliník</t>
  </si>
  <si>
    <t>42x2  1700 PE Oceľovo šedá</t>
  </si>
  <si>
    <t>22x2  1700 PE Oceľovo šedá</t>
  </si>
  <si>
    <t>42x2  1715 BS Breza snežná</t>
  </si>
  <si>
    <t>22x2  1715 BS Breza snežná</t>
  </si>
  <si>
    <t>42x2  1912 BS Jelša</t>
  </si>
  <si>
    <t>22x2  1912 BS Jelša</t>
  </si>
  <si>
    <t>42x2  3025 SN Dub Sonoma</t>
  </si>
  <si>
    <t>22x2  3025 SN Dub Sonoma</t>
  </si>
  <si>
    <t>42x2  4298 SU Saltillo</t>
  </si>
  <si>
    <t>22x2  4298 SU Saltillo</t>
  </si>
  <si>
    <t>42x2  4299 SU Dub Riviera</t>
  </si>
  <si>
    <t>22x2  4299 SU Dub Riviera</t>
  </si>
  <si>
    <t>42x2  5194 SN Dub Truffel</t>
  </si>
  <si>
    <t>22x2  5194 SN Dub Truffel</t>
  </si>
  <si>
    <t>42x2  5500 SU Natural Noble Elm</t>
  </si>
  <si>
    <t>22x2  5500 SU Natural Noble Elm</t>
  </si>
  <si>
    <t>42x2  5501 SN Slavonia Oak</t>
  </si>
  <si>
    <t>22x2  5501 SN Slavonia Oak</t>
  </si>
  <si>
    <t>42x2  5515 BS Tyrkysová</t>
  </si>
  <si>
    <t>22x2  5515 BS Tyrkysová</t>
  </si>
  <si>
    <t>42x2  5519 BS Limetka</t>
  </si>
  <si>
    <t>22x2  5519 BS Limetka</t>
  </si>
  <si>
    <t>42x2  5527 SN Maghreb</t>
  </si>
  <si>
    <t>22x2  5527 SN Maghreb</t>
  </si>
  <si>
    <t>42x2  5529 SN Roble renew</t>
  </si>
  <si>
    <t>22x2  5529 SN Roble renew</t>
  </si>
  <si>
    <t>42x2  5981 BS Metal svetlý</t>
  </si>
  <si>
    <t>22x2  5981 BS Metal svetlý</t>
  </si>
  <si>
    <t>42x2  5982 BS Mussel</t>
  </si>
  <si>
    <t>22x2  5982 BS Mussel</t>
  </si>
  <si>
    <t>42x2  6299 BS Cobalt Grey</t>
  </si>
  <si>
    <t>22x2  6299 BS Cobalt Grey</t>
  </si>
  <si>
    <t>42x2  7031 BS Créme</t>
  </si>
  <si>
    <t>22x2  7031 BS Créme</t>
  </si>
  <si>
    <t>42x2  7045 SU Champagne</t>
  </si>
  <si>
    <t>22x2  7045 SU Champagne</t>
  </si>
  <si>
    <t>42x2  7063 SU Svetlo zelená</t>
  </si>
  <si>
    <t>22x2  7063 SU Svetlo zelená</t>
  </si>
  <si>
    <t>42x2  7113 BS Ohnivo červená</t>
  </si>
  <si>
    <t>22x2  7113 BS Ohnivo červená</t>
  </si>
  <si>
    <t>42x2  7123 BS Zamatovo žltá</t>
  </si>
  <si>
    <t>22x2  7123 BS Zamatovo žltá</t>
  </si>
  <si>
    <t>42x2  7166 BS Latte</t>
  </si>
  <si>
    <t>22x2  7166 BS Latte</t>
  </si>
  <si>
    <t>42x2  7167 SU Fialka</t>
  </si>
  <si>
    <t>22x2  7167 SU Fialka</t>
  </si>
  <si>
    <t>42x2  7176 BS Plamenistá</t>
  </si>
  <si>
    <t>22x2  7176 BS Plamenistá</t>
  </si>
  <si>
    <t>42x2  7179 BS Modrá</t>
  </si>
  <si>
    <t>22x2  7179 BS Modrá</t>
  </si>
  <si>
    <t>42x2  7180 BS Mätová</t>
  </si>
  <si>
    <t>22x2  7180 BS Mätová</t>
  </si>
  <si>
    <t>42x2  7184 BS Zemitá</t>
  </si>
  <si>
    <t>22x2  7184 BS Zemitá</t>
  </si>
  <si>
    <t>42x2  7190 BS Zelená Mamba</t>
  </si>
  <si>
    <t>22x2  7190 BS Zelená Mamba</t>
  </si>
  <si>
    <t>42x2  7648 SN Vintage Wenge</t>
  </si>
  <si>
    <t>22x2  7648 SN Vintage Wenge</t>
  </si>
  <si>
    <t>42x2  7710 PR Wenge</t>
  </si>
  <si>
    <t>22x2  7710 PR Wenge</t>
  </si>
  <si>
    <t>42x2  8100 SM Pearl white</t>
  </si>
  <si>
    <t>22x2  8100 SM Pearl white</t>
  </si>
  <si>
    <t>42x2  8348 PE Hnedý bronz</t>
  </si>
  <si>
    <t>22x2  8348 PE Hnedý bronz</t>
  </si>
  <si>
    <t>42x2  8361 SN Crossline Latté</t>
  </si>
  <si>
    <t>22x2  8361 SN Crossline Latté</t>
  </si>
  <si>
    <t>42x2  8362 SN Crossline Caramel</t>
  </si>
  <si>
    <t>22x2  8362 SN Crossline Caramel</t>
  </si>
  <si>
    <t>42x2  8431 SN Nano Oak</t>
  </si>
  <si>
    <t>22x2  8431 SN Nano Oak</t>
  </si>
  <si>
    <t>42x2  8508 SN White North Wood</t>
  </si>
  <si>
    <t>22x2  8508 SN White North Wood</t>
  </si>
  <si>
    <t>42x2  8509 SN Black North Wood</t>
  </si>
  <si>
    <t>22x2  8509 SN Black North Wood</t>
  </si>
  <si>
    <t>42x2  8533 BS Macchiato</t>
  </si>
  <si>
    <t>22x2  8533 BS Macchiato</t>
  </si>
  <si>
    <t>42x2  8534 BS Ružová</t>
  </si>
  <si>
    <t>22x2  8534 BS Ružová</t>
  </si>
  <si>
    <t>42x2  8536 BS Levanduľová</t>
  </si>
  <si>
    <t>22x2  8536 BS Levanduľová</t>
  </si>
  <si>
    <t>42x2  8547 SN Fineline créme</t>
  </si>
  <si>
    <t>22x2  8547 SN Fineline créme</t>
  </si>
  <si>
    <t>42x2  8548 SN Fineline tmavé</t>
  </si>
  <si>
    <t>22x2  8548 SN Fineline tmavé</t>
  </si>
  <si>
    <t>42x2  8622 PR Milky Oak</t>
  </si>
  <si>
    <t>22x2  8622 PR Milky Oak</t>
  </si>
  <si>
    <t>42x2  8656 SN Zebrano Nuance</t>
  </si>
  <si>
    <t>22x2  8656 SN Zebrano Nuance</t>
  </si>
  <si>
    <t>42x2  8657 SN Zebrano Sahara</t>
  </si>
  <si>
    <t>22x2  8657 SN Zebrano Sahara</t>
  </si>
  <si>
    <t>42x2  8681 SU Briliantovo biela</t>
  </si>
  <si>
    <t>22x2  8681 SU Briliantovo biela</t>
  </si>
  <si>
    <t>42x2  8685 BS Alpská biela</t>
  </si>
  <si>
    <t>22x2  8685 BS Alpská biela</t>
  </si>
  <si>
    <t>42x2  8921 PR Ferrara Oak</t>
  </si>
  <si>
    <t>22x2  8921 PR Ferrara Oak</t>
  </si>
  <si>
    <t>42x2  8925 BS Lissa Oak</t>
  </si>
  <si>
    <t>22x2  8925 BS Lissa Oak</t>
  </si>
  <si>
    <t>42x2  8953 SU Tiepolo Walnut</t>
  </si>
  <si>
    <t>22x2  8953 SU Tiepolo Walnut</t>
  </si>
  <si>
    <t>42x2  8984 BS Navy Blue</t>
  </si>
  <si>
    <t>22x2  8984 BS Navy Blue</t>
  </si>
  <si>
    <t>42x2  8995 SN Coco Bolo</t>
  </si>
  <si>
    <t>22x2  8995 SN Coco Bolo</t>
  </si>
  <si>
    <t>42x2  8996 BS Oceánovo zelená</t>
  </si>
  <si>
    <t>22x2  8996 BS Oceánovo zelená</t>
  </si>
  <si>
    <t>42x2  9455 PR Guarnieri Walnut</t>
  </si>
  <si>
    <t>22x2  9455 PR Guarnieri Walnut</t>
  </si>
  <si>
    <t>42x2  9551 BS Oxide Red</t>
  </si>
  <si>
    <t>22x2  9551 BS Oxide Red</t>
  </si>
  <si>
    <t>42x2  9561 BS Oxide Green</t>
  </si>
  <si>
    <t>22x2  9561 BS Oxide Green</t>
  </si>
  <si>
    <t>42x2  9614 BS Light Lyon Walnut</t>
  </si>
  <si>
    <t>22x2  9614 BS Light Lyon Walnut</t>
  </si>
  <si>
    <t>42x2  9763 BS Louisiana Wenge</t>
  </si>
  <si>
    <t>22x2  9763 BS Louisiana Wenge</t>
  </si>
  <si>
    <t>42x2  9775 BS Zebrano tmavé</t>
  </si>
  <si>
    <t>22x2  9775 BS Zebrano tmavé</t>
  </si>
  <si>
    <t>42x2  K001 PW White Craft Oak</t>
  </si>
  <si>
    <t>22x2  K001 PW White Craft Oak</t>
  </si>
  <si>
    <t>42x2  K002 PW Grey Craft Oak</t>
  </si>
  <si>
    <t>22x2  K002 PW Grey Craft Oak</t>
  </si>
  <si>
    <t>42x2  K003 PW Gold Craft Oak</t>
  </si>
  <si>
    <t>22x2  K003 PW Gold Craft Oak</t>
  </si>
  <si>
    <t>42x2  K004 PW Tobacco Craft Oak</t>
  </si>
  <si>
    <t>22x2  K004 PW Tobacco Craft Oak</t>
  </si>
  <si>
    <t>42x2  K005 PW Oyster Urban Oak</t>
  </si>
  <si>
    <t>22x2  K005 PW Oyster Urban Oak</t>
  </si>
  <si>
    <t>42x2  K006 PW Amber Urban Oak</t>
  </si>
  <si>
    <t>22x2  K006 PW Amber Urban Oak</t>
  </si>
  <si>
    <t>42x2  K007 PW Coffe Urban Oak</t>
  </si>
  <si>
    <t>22x2  K007 PW Coffe Urban Oak</t>
  </si>
  <si>
    <t>42x2  K008 PW Light Select Walnut</t>
  </si>
  <si>
    <t>22x2  K008 PW Light Select Walnut</t>
  </si>
  <si>
    <t>42x2  K009 PW dark Slect Walnut</t>
  </si>
  <si>
    <t>22x2  K009 PW dark Slect Walnut</t>
  </si>
  <si>
    <t>42x2  K010 SN White Loft Pine</t>
  </si>
  <si>
    <t>22x2  K010 SN White Loft Pine</t>
  </si>
  <si>
    <t>42x2  K011 SN Cream Loft Pine</t>
  </si>
  <si>
    <t>22x2  K011 SN Cream Loft Pine</t>
  </si>
  <si>
    <t>42x2  K012 SU Pearl Artisan Beech</t>
  </si>
  <si>
    <t>22x2  K012 SU Pearl Artisan Beech</t>
  </si>
  <si>
    <t>42x2  K013 SU Sand Artisan Beech</t>
  </si>
  <si>
    <t>22x2  K013 SU Sand Artisan Beech</t>
  </si>
  <si>
    <t>42x2  K014 SU Truffle Artisan Beech</t>
  </si>
  <si>
    <t>22x2  K014 SU Truffle Artisan Beech</t>
  </si>
  <si>
    <t>42x2  K015 PW Vintage Marine Wood</t>
  </si>
  <si>
    <t>22x2  K015 PW Vintage Marine Wood</t>
  </si>
  <si>
    <t>42x2  K016 PW Carbon Marine Wood</t>
  </si>
  <si>
    <t>22x2  K016 PW Carbon Marine Wood</t>
  </si>
  <si>
    <t>42x2  K017 PW Blonde Liberty Elm</t>
  </si>
  <si>
    <t>22x2  K017 PW Blonde Liberty Elm</t>
  </si>
  <si>
    <t>42x2  K018 PW Smoked Liberty Elm</t>
  </si>
  <si>
    <t>22x2  K018 PW Smoked Liberty Elm</t>
  </si>
  <si>
    <t>42x2  K019 PW Silver Liberty Elm</t>
  </si>
  <si>
    <t>22x2  K019 PW Silver Liberty Elm</t>
  </si>
  <si>
    <t>42x2  K020 PW Fireside Select Walnut</t>
  </si>
  <si>
    <t>22x2  K020 PW Fireside Select Walnut</t>
  </si>
  <si>
    <t>42x2  K021 SN Barley Blackwood</t>
  </si>
  <si>
    <t>22x2  K021 SN Barley Blackwood</t>
  </si>
  <si>
    <t>42x2  K022 SN Satin Blackwood</t>
  </si>
  <si>
    <t>22x2  K022 SN Satin Blackwood</t>
  </si>
  <si>
    <t>42x2  K076 PW Sand Expressive Oak</t>
  </si>
  <si>
    <t>22x2  K076 PW Sand Expressive Oak</t>
  </si>
  <si>
    <t>42x2  K077 PW Light Riverside Cherry</t>
  </si>
  <si>
    <t>22x2  K077 PW Light Riverside Cherry</t>
  </si>
  <si>
    <t>42x2  K078 PW Dark Riverside Cherry</t>
  </si>
  <si>
    <t>22x2  K078 PW Dark Riverside Cherry</t>
  </si>
  <si>
    <t>42x2  K079 PW Grey Clubhouse Oak</t>
  </si>
  <si>
    <t>22x2  K079 PW Grey Clubhouse Oak</t>
  </si>
  <si>
    <t>42x2  K080 PW White Coastland Oak</t>
  </si>
  <si>
    <t>22x2  K080 PW White Coastland Oak</t>
  </si>
  <si>
    <t>42x2  K081 PW Satin Coastland Oak</t>
  </si>
  <si>
    <t>22x2  K081 PW Satin Coastland Oak</t>
  </si>
  <si>
    <t>42x2  K082 PW Bourbone Oak</t>
  </si>
  <si>
    <t>22x2  K082 PW Bourbone Oak</t>
  </si>
  <si>
    <t>42x2  K083 SN Light Artwood</t>
  </si>
  <si>
    <t>22x2  K083 SN Light Artwood</t>
  </si>
  <si>
    <t>42x2  K084 SN Dark Artwood</t>
  </si>
  <si>
    <t>22x2  K084 SN Dark Artwood</t>
  </si>
  <si>
    <t>42x2  K085 PW Light Rockford Hickory</t>
  </si>
  <si>
    <t>22x2  K085 PW Light Rockford Hickory</t>
  </si>
  <si>
    <t>42x2  K086 PW Natural Rockford Hickory</t>
  </si>
  <si>
    <t>22x2  K086 PW Natural Rockford Hickory</t>
  </si>
  <si>
    <t>42x2  K087 PW Dark Rockford Hickory</t>
  </si>
  <si>
    <t>22x2  K087 PW Dark Rockford Hickory</t>
  </si>
  <si>
    <t>42x2  K088 PW White Nordic Wood</t>
  </si>
  <si>
    <t>22x2  K088 PW White Nordic Wood</t>
  </si>
  <si>
    <t>42x2  K089 PW Grey Nordic Wood</t>
  </si>
  <si>
    <t>22x2  K089 PW Grey Nordic Wood</t>
  </si>
  <si>
    <t>42x2  K090 PW Bronze Expressive Oak</t>
  </si>
  <si>
    <t>22x2  K090 PW Bronze Expressive Oak</t>
  </si>
  <si>
    <t>42x2  K096 SU Clay Grey</t>
  </si>
  <si>
    <t>22x2  K096 SU Clay Grey</t>
  </si>
  <si>
    <t>42x2  K097 SU Dusk Blue</t>
  </si>
  <si>
    <t>22x2  K097 SU Dusk Blue</t>
  </si>
  <si>
    <t>42x2  K098 SU Ceramic Red</t>
  </si>
  <si>
    <t>22x2  K098 SU Ceramic Red</t>
  </si>
  <si>
    <t>42x2  K099 SU Midnight Blue</t>
  </si>
  <si>
    <t>22x2  K099 SU Midnight Blue</t>
  </si>
  <si>
    <t>42x2  K100 SU Raspberry Pink</t>
  </si>
  <si>
    <t>22x2  K100 SU Raspberry Pink</t>
  </si>
  <si>
    <t>42x2  K105 PW Raw Endgrain Oak</t>
  </si>
  <si>
    <t>22x2  K105 PW Raw Endgrain Oak</t>
  </si>
  <si>
    <t>42x2  K107 PW Elegance Endgrain Oak</t>
  </si>
  <si>
    <t>22x2  K107 PW Elegance Endgrain Oak</t>
  </si>
  <si>
    <t>42x2  K108 SU Peltro</t>
  </si>
  <si>
    <t>22x2  K108 SU Peltro</t>
  </si>
  <si>
    <t>42x2  1570 SM Biela diamant</t>
  </si>
  <si>
    <t>22x2  1570 SM Biela diamant</t>
  </si>
  <si>
    <t>42x2  2109 BS Slonová kosť</t>
  </si>
  <si>
    <t>22x2  2109 BS Slonová kosť</t>
  </si>
  <si>
    <t>42x2  2171 PE Sivá Achát</t>
  </si>
  <si>
    <t>22x2  2171 PE Sivá Achát</t>
  </si>
  <si>
    <t>42x2  2507 SU-SU Magnólia</t>
  </si>
  <si>
    <t>22x2  2507 SU-SU Magnólia</t>
  </si>
  <si>
    <t>42x2  25519 BS Lemon</t>
  </si>
  <si>
    <t>22x2  25519 BS Lemon</t>
  </si>
  <si>
    <t>42x2  27045 BS Champagne</t>
  </si>
  <si>
    <t>22x2  27045 BS Champagne</t>
  </si>
  <si>
    <t>42x2  27166 BS Krémovo hnedá</t>
  </si>
  <si>
    <t>22x2  27166 BS Krémovo hnedá</t>
  </si>
  <si>
    <t>42x2  27190 BS Zelená</t>
  </si>
  <si>
    <t>22x2  27190 BS Zelená</t>
  </si>
  <si>
    <t>42x2  3306 BS Javor Murnau</t>
  </si>
  <si>
    <t>22x2  3306 BS Javor Murnau</t>
  </si>
  <si>
    <t>42x2  34136 RV-RV Dub Fjord</t>
  </si>
  <si>
    <t>22x2  34136 RV-RV Dub Fjord</t>
  </si>
  <si>
    <t>42x2  34137 RV-RV Dub Polo</t>
  </si>
  <si>
    <t>22x2  34137 RV-RV Dub Polo</t>
  </si>
  <si>
    <t>42x2  34138 RV-RV Dub Bilbao</t>
  </si>
  <si>
    <t>22x2  34138 RV-RV Dub Bilbao</t>
  </si>
  <si>
    <t>42x2  34139 RV-RV Dub Alto</t>
  </si>
  <si>
    <t>22x2  34139 RV-RV Dub Alto</t>
  </si>
  <si>
    <t>42x2  34140 RV-RV Dub Bruno</t>
  </si>
  <si>
    <t>22x2  34140 RV-RV Dub Bruno</t>
  </si>
  <si>
    <t>42x2  34217 RV-RV Dub Aplin</t>
  </si>
  <si>
    <t>22x2  34217 RV-RV Dub Aplin</t>
  </si>
  <si>
    <t>42x2  35252 AT Dub chalet</t>
  </si>
  <si>
    <t>22x2  35252 AT Dub chalet</t>
  </si>
  <si>
    <t>42x2  37307 PR Dub prírodný</t>
  </si>
  <si>
    <t>22x2  37307 PR Dub prírodný</t>
  </si>
  <si>
    <t>42x2  37710 BS Wenge klasik</t>
  </si>
  <si>
    <t>22x2  37710 BS Wenge klasik</t>
  </si>
  <si>
    <t>42x2  37713 PR Dub amazónsky</t>
  </si>
  <si>
    <t>22x2  37713 PR Dub amazónsky</t>
  </si>
  <si>
    <t>42x2  37717 AT Dub bahenny</t>
  </si>
  <si>
    <t>22x2  37717 AT Dub bahenny</t>
  </si>
  <si>
    <t>42x2  37728 SE-SE Dub Platin</t>
  </si>
  <si>
    <t>22x2  37728 SE-SE Dub Platin</t>
  </si>
  <si>
    <t>42x2  37737 NM Breza Tajga</t>
  </si>
  <si>
    <t>22x2  37737 NM Breza Tajga</t>
  </si>
  <si>
    <t>42x2  37744 AT Smrek biely</t>
  </si>
  <si>
    <t>22x2  37744 AT Smrek biely</t>
  </si>
  <si>
    <t>42x2  37746 AT Dub strieborný</t>
  </si>
  <si>
    <t>22x2  37746 AT Dub strieborný</t>
  </si>
  <si>
    <t>42x2  37754 BS Orech americký</t>
  </si>
  <si>
    <t>22x2  37754 BS Orech americký</t>
  </si>
  <si>
    <t>42x2  37755 BS Orech európsky</t>
  </si>
  <si>
    <t>22x2  37755 BS Orech európsky</t>
  </si>
  <si>
    <t>42x2  37769 SU-SU Jaseň prírodný</t>
  </si>
  <si>
    <t>22x2  37769 SU-SU Jaseň prírodný</t>
  </si>
  <si>
    <t>42x2  37771 BS Slivka</t>
  </si>
  <si>
    <t>22x2  37771 BS Slivka</t>
  </si>
  <si>
    <t>42x2  37965 SU-SU Brest natur</t>
  </si>
  <si>
    <t>22x2  37965 SU-SU Brest natur</t>
  </si>
  <si>
    <t>42x2  37967 SU-SU Čerešňa pinot</t>
  </si>
  <si>
    <t>22x2  37967 SU-SU Čerešňa pinot</t>
  </si>
  <si>
    <t>42x2  38932 PR Dub medový</t>
  </si>
  <si>
    <t>22x2  38932 PR Dub medový</t>
  </si>
  <si>
    <t>42x2  44375 DP Beton sivý</t>
  </si>
  <si>
    <t>22x2  44375 DP Beton sivý</t>
  </si>
  <si>
    <t>42x2  44405 DP Beton tm. sivý</t>
  </si>
  <si>
    <t>22x2  44405 DP Beton tm. sivý</t>
  </si>
  <si>
    <t>42x2  44408 DP Metal bronz</t>
  </si>
  <si>
    <t>22x2  44408 DP Metal bronz</t>
  </si>
  <si>
    <t>42x2  5855 PE Tmavosivá metál</t>
  </si>
  <si>
    <t>22x2  5855 PE Tmavosivá metál</t>
  </si>
  <si>
    <t>42x2  K4325 AW Dub patinovaný</t>
  </si>
  <si>
    <t>22x2  K4325 AW Dub patinovaný</t>
  </si>
  <si>
    <t>42x2  K4326 AW Dub sivý</t>
  </si>
  <si>
    <t>22x2  K4326 AW Dub sivý</t>
  </si>
  <si>
    <t>42x2  K4329 AW Agát</t>
  </si>
  <si>
    <t>22x2  K4329 AW Agát</t>
  </si>
  <si>
    <t>42x2  K4335 NM Buk natur</t>
  </si>
  <si>
    <t>22x2  K4335 NM Buk natur</t>
  </si>
  <si>
    <t>42x2  K4337 AW Dub svetlý</t>
  </si>
  <si>
    <t>22x2  K4337 AW Dub svetlý</t>
  </si>
  <si>
    <t>42x2  K4338 AT Smrek rustik</t>
  </si>
  <si>
    <t>22x2  K4338 AT Smrek rustik</t>
  </si>
  <si>
    <t>42x2  K4342 RM-RM Teak bali</t>
  </si>
  <si>
    <t>22x2  K4342 RM-RM Teak bali</t>
  </si>
  <si>
    <t>42x2  K4410 AW Dub light</t>
  </si>
  <si>
    <t>22x2  K4410 AW Dub light</t>
  </si>
  <si>
    <t>42x2  K5413 RO-RO Dub ENDgrain koňak</t>
  </si>
  <si>
    <t>22x2  K5413 RO-RO Dub ENDgrain koňak</t>
  </si>
  <si>
    <t>42x2  K5414 RO-RO Dub ENDgrain klasik</t>
  </si>
  <si>
    <t>22x2  K5414 RO-RO Dub ENDgrain klasik</t>
  </si>
  <si>
    <t>volne</t>
  </si>
  <si>
    <t>duplak s bielou 18</t>
  </si>
  <si>
    <t>duplak s bielou 10</t>
  </si>
  <si>
    <t>duplak</t>
  </si>
  <si>
    <t>zlep s doskou podtým</t>
  </si>
  <si>
    <t>falošný duplak</t>
  </si>
  <si>
    <t>Kruh</t>
  </si>
  <si>
    <t>Rámček 60</t>
  </si>
  <si>
    <t>Rámček 70</t>
  </si>
  <si>
    <t>Rámček so záfrezom 60</t>
  </si>
  <si>
    <t>Rámček so záfrezom 70</t>
  </si>
  <si>
    <t>upr. X</t>
  </si>
  <si>
    <t>upr Y</t>
  </si>
  <si>
    <t>Dupl</t>
  </si>
  <si>
    <t>atyp drážka - príloha</t>
  </si>
  <si>
    <t>marža</t>
  </si>
  <si>
    <t>lišta pod 80 mm</t>
  </si>
  <si>
    <t>lišta pod 80</t>
  </si>
  <si>
    <t>ceny sú platné k 1.11.2018</t>
  </si>
  <si>
    <t>1/2 PD 921</t>
  </si>
  <si>
    <t>1/2 PD 922</t>
  </si>
  <si>
    <t>38  PD  U980 ST2 600 Platinova biela</t>
  </si>
  <si>
    <t>38  PD  U980 ST2 920 Platinova biela</t>
  </si>
  <si>
    <t>doplň aj hranu 42x0,5 dýha</t>
  </si>
  <si>
    <t>Hrana 0,5</t>
  </si>
  <si>
    <t>Hrana 2</t>
  </si>
  <si>
    <t>Hrana 2 mm alebo 1 mm aj na PD</t>
  </si>
  <si>
    <t>42x1  U1027 HG Biela lesk</t>
  </si>
  <si>
    <t>22x1*  U1027 HG Biela lesk</t>
  </si>
  <si>
    <t>Hrana 0,5 mm a HPL</t>
  </si>
  <si>
    <t>Zást. EGGER</t>
  </si>
  <si>
    <t>Skupina</t>
  </si>
  <si>
    <t>42x0,5  Dub BASIC dyha</t>
  </si>
  <si>
    <t>42x0,5  Dub CHARISMO dyha</t>
  </si>
  <si>
    <t>Bol som oboznámený so spracovávaním svojich osobných údajov, v rozsahu titul, meno, priezvisko, adresa, telefónne číslo a  e-mailová adresa,</t>
  </si>
  <si>
    <t>v spoločnosti ATVYN, s.r.o. Rastislavova 104, 0401 Košice, IČO: 36193071 za účelom vypracovania cenovej ponuky a následnej komunikácie</t>
  </si>
  <si>
    <t>v poštovom a mailovom styku.</t>
  </si>
  <si>
    <t>Podstatná pre výrobu</t>
  </si>
  <si>
    <r>
      <t>Nepodstatná pre výrobu</t>
    </r>
    <r>
      <rPr>
        <sz val="8"/>
        <color theme="7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 </t>
    </r>
    <r>
      <rPr>
        <sz val="8"/>
        <color theme="7" tint="0.39997558519241921"/>
        <rFont val="Arial"/>
        <family val="2"/>
        <charset val="238"/>
      </rPr>
      <t xml:space="preserve">Nečítame </t>
    </r>
    <r>
      <rPr>
        <sz val="8"/>
        <rFont val="Arial"/>
        <family val="2"/>
        <charset val="238"/>
      </rPr>
      <t>)</t>
    </r>
  </si>
  <si>
    <t>c</t>
  </si>
  <si>
    <t>a</t>
  </si>
  <si>
    <t>b</t>
  </si>
  <si>
    <t>d</t>
  </si>
  <si>
    <t>e</t>
  </si>
  <si>
    <t>f</t>
  </si>
  <si>
    <t>g</t>
  </si>
  <si>
    <t>22x0,5</t>
  </si>
  <si>
    <t>22x2</t>
  </si>
  <si>
    <t>22x1</t>
  </si>
  <si>
    <t>57x0,5</t>
  </si>
  <si>
    <t>42x1</t>
  </si>
  <si>
    <t xml:space="preserve">22x1* </t>
  </si>
  <si>
    <t>formatovanie</t>
  </si>
  <si>
    <t>42x2  F028  ST89 Granit Vercelli antracit</t>
  </si>
  <si>
    <t>42x2  F029  ST89 Granit Vercelli šedý</t>
  </si>
  <si>
    <t>42x2  F041 ST15 Sonora biela</t>
  </si>
  <si>
    <t>42x2  F059 ST89 Granit Karnak šedý</t>
  </si>
  <si>
    <t>42x2  F061 ST89 Granit Karnak hnedý</t>
  </si>
  <si>
    <t>42x2  F074 ST9 Mramor Valmasino sv. šedý</t>
  </si>
  <si>
    <t>42x2  F076 ST9 Granit Braganza</t>
  </si>
  <si>
    <t>42x2  F080 ST82 Kameň Mariana biely</t>
  </si>
  <si>
    <t>42x2  F081 ST82 Kameň Mariana antracit</t>
  </si>
  <si>
    <t>42x2  F092 ST15 Mramor Cipollino bielošedý</t>
  </si>
  <si>
    <t>42x2  F093 ST15 Mramor Cipollino šedý</t>
  </si>
  <si>
    <t>42x2  F094 ST15 Mramor Cipollino čierny</t>
  </si>
  <si>
    <t>42x2  F104 ST2 Mramor Latina</t>
  </si>
  <si>
    <t>42x2  F105 ST15 Mramor Torano</t>
  </si>
  <si>
    <t>42x2  F110 ST9 Mramor Giada modrý</t>
  </si>
  <si>
    <t>42x2  F141 ST15 Mramor Eramosa Jade</t>
  </si>
  <si>
    <t>42x2  F142 ST15 Mramor Eramosa čierny</t>
  </si>
  <si>
    <t>42x2  F147 ST82 Jemný granit šedý</t>
  </si>
  <si>
    <t>42x2  F148 ST82 Jemný granit hnedý</t>
  </si>
  <si>
    <t>42x2  F160 ST9 Mramor  marmarský</t>
  </si>
  <si>
    <t>42x2  F166 ST9 Mramor Pelago biely</t>
  </si>
  <si>
    <t>42x2  F186 ST9 Betón Chicago svetlo sivý</t>
  </si>
  <si>
    <t>42x2  F187 ST9 Betón Chicago tmavo sivý</t>
  </si>
  <si>
    <t>42x2  F221 ST87 Keramika Tessina krémová</t>
  </si>
  <si>
    <t>42x2  F222 ST87 Keramika Tessina terra</t>
  </si>
  <si>
    <t>42x2  F256 ST87 Bridlica pestrofarebná</t>
  </si>
  <si>
    <t>42x2  F274 ST9 Betón svetlý</t>
  </si>
  <si>
    <t>42x2  F275 ST9 Betón tmavý</t>
  </si>
  <si>
    <t>42x2  F292 ST9 Travertín Tivoli béžový</t>
  </si>
  <si>
    <t>42x2  F303 ST87 Ferro titanovo šedý</t>
  </si>
  <si>
    <t>42x2  F310 ST87 Keramika hrdzavá</t>
  </si>
  <si>
    <t>42x2  F311 ST87 Keramika antracitová</t>
  </si>
  <si>
    <t>42x2  F312 ST87 Keramika kriedová</t>
  </si>
  <si>
    <t>42x2  F371 ST82 Granit Galizia šedobéžový</t>
  </si>
  <si>
    <t>42x2  F385 ST10 Hrubá omietka</t>
  </si>
  <si>
    <t>42x2  F502 ST2 Hliník jemne kartáčovaný</t>
  </si>
  <si>
    <t>42x2  F547 ST9 Metal Blocks</t>
  </si>
  <si>
    <t>42x2  F638 ST16 Chromix strieborný</t>
  </si>
  <si>
    <t>42x2  F641 ST16 Chromix antracitový</t>
  </si>
  <si>
    <t>42x2  F651 ST16 Ílovec šedý</t>
  </si>
  <si>
    <t>42x2  H110 ST9 Borovica Sealand</t>
  </si>
  <si>
    <t>42x2  H111 ST12 Javor jadrový</t>
  </si>
  <si>
    <t>42x2  H1145 ST10 Dub bardolino prírodný</t>
  </si>
  <si>
    <t>42x2  H1180 ST37 Dub halifax prírodný</t>
  </si>
  <si>
    <t>42x2  H1181 ST37 Dub halifax tabakový</t>
  </si>
  <si>
    <t>42x2  H1199 ST12 Dub Thermo čiernohnedý</t>
  </si>
  <si>
    <t>42x2  H1401 ST22 Borovica Cascina</t>
  </si>
  <si>
    <t>42x2  H148 ST10 Borovica Frontera béžová</t>
  </si>
  <si>
    <t>42x2  H2415 ST10 Smrek Sonnenberg</t>
  </si>
  <si>
    <t>42x2  H3133 ST12 Dub Davos lanýžovohnedý</t>
  </si>
  <si>
    <t>42x2  H3303 ST10 Dub Hamilton prírodný</t>
  </si>
  <si>
    <t>42x2  H3325 ST28 Dub gladstone tabakový</t>
  </si>
  <si>
    <t>42x2  H3331 ST10 Dub nebraska prírodný</t>
  </si>
  <si>
    <t>42x2  H3332 ST10 Dub nebraska šedý</t>
  </si>
  <si>
    <t>42x2  H3702 ST10 Orech pacifik tabakový</t>
  </si>
  <si>
    <t>42x2  H3704 ST15 Orech aida tabakový</t>
  </si>
  <si>
    <t>42x2  H3860 ST9 Javor Hard šampanský</t>
  </si>
  <si>
    <t>42x2  U702 ST89 Kašmírová šedá</t>
  </si>
  <si>
    <t>42x2  U763 ST76 Perlovo šedá</t>
  </si>
  <si>
    <t>42x2  U960 ST76 Onyxovo šedá</t>
  </si>
  <si>
    <t>42x2  U980 ST2 Platinova biela</t>
  </si>
  <si>
    <t>42x2  U999 ST89 Čierna</t>
  </si>
  <si>
    <t>42x2  W1000 ST76 Prémiovo biela</t>
  </si>
  <si>
    <t>42x2  W1000 ST89 Prémiovo biela</t>
  </si>
  <si>
    <t>HPL  PD  F028  ST89 600 Granit Vercelli antracit</t>
  </si>
  <si>
    <t>HPL  PD  F029  ST89 600 Granit Vercelli šedý</t>
  </si>
  <si>
    <t>HPL  PD  F041 ST15 600 Sonora biela</t>
  </si>
  <si>
    <t>HPL  PD  F059 ST89 600 Granit Karnak šedý</t>
  </si>
  <si>
    <t>HPL  PD  F061 ST89 600 Granit Karnak hnedý</t>
  </si>
  <si>
    <t>HPL  PD  F074 ST9 600 Mramor Valmasino sv. šedý</t>
  </si>
  <si>
    <t>HPL  PD  F076 ST9 600 Granit Braganza</t>
  </si>
  <si>
    <t>HPL  PD  F080 ST82 600 Kameň Mariana biely</t>
  </si>
  <si>
    <t>HPL  PD  F081 ST82 600 Kameň Mariana antracit</t>
  </si>
  <si>
    <t>HPL  PD  F092 ST15 600 Mramor Cipollino bielošedý</t>
  </si>
  <si>
    <t>HPL  PD  F093 ST15 600 Mramor Cipollino šedý</t>
  </si>
  <si>
    <t>HPL  PD  F094 ST15 600 Mramor Cipollino čierny</t>
  </si>
  <si>
    <t>HPL  PD  F104 ST2 600 Mramor Latina</t>
  </si>
  <si>
    <t>HPL  PD  F105 ST15 600 Mramor Torano</t>
  </si>
  <si>
    <t>HPL  PD  F110 ST9 600 Mramor Giada modrý</t>
  </si>
  <si>
    <t>HPL  PD  F141 ST15 600 Mramor Eramosa Jade</t>
  </si>
  <si>
    <t>HPL  PD  F142 ST15 600 Mramor Eramosa čierny</t>
  </si>
  <si>
    <t>HPL  PD  F147 ST82 600 Jemný granit šedý</t>
  </si>
  <si>
    <t>HPL  PD  F148 ST82 600 Jemný granit hnedý</t>
  </si>
  <si>
    <t>HPL  PD  F160 ST9 600 Mramor  marmarský</t>
  </si>
  <si>
    <t>HPL  PD  F166 ST9 600 Mramor Pelago biely</t>
  </si>
  <si>
    <t>HPL  PD  F186 ST9 600 Betón Chicago svetlo sivý</t>
  </si>
  <si>
    <t>HPL  PD  F187 ST9 600 Betón Chicago tmavo sivý</t>
  </si>
  <si>
    <t>HPL  PD  F221 ST87 600 Keramika Tessina krémová</t>
  </si>
  <si>
    <t>HPL  PD  F222 ST87 600 Keramika Tessina terra</t>
  </si>
  <si>
    <t>HPL  PD  F256 ST87 600 Bridlica pestrofarebná</t>
  </si>
  <si>
    <t>HPL  PD  F274 ST9 600 Betón svetlý</t>
  </si>
  <si>
    <t>HPL  PD  F275 ST9 600 Betón tmavý</t>
  </si>
  <si>
    <t>HPL  PD  F292 ST9 600 Travertín Tivoli béžový</t>
  </si>
  <si>
    <t>HPL  PD  F302 ST87 600 Ferro bronzový</t>
  </si>
  <si>
    <t>HPL  PD  F303 ST87 600 Ferro titanovo šedý</t>
  </si>
  <si>
    <t>HPL  PD  F310 ST87 600 Keramika hrdzavá</t>
  </si>
  <si>
    <t>HPL  PD  F311 ST87 600 Keramika antracitová</t>
  </si>
  <si>
    <t>HPL  PD  F312 ST87 600 Keramika kriedová</t>
  </si>
  <si>
    <t>HPL  PD  F371 ST82 600 Granit Galizia šedobéžový</t>
  </si>
  <si>
    <t>HPL  PD  F385 ST10 600 Hrubá omietka</t>
  </si>
  <si>
    <t>HPL  PD  F502 ST2 600 Hliník jemne kartáčovaný</t>
  </si>
  <si>
    <t>HPL  PD  F547 ST9 600 Metal Blocks</t>
  </si>
  <si>
    <t>HPL  PD  F638 ST16 600 Chromix strieborný</t>
  </si>
  <si>
    <t>HPL  PD  F641 ST16 600 Chromix antracitový</t>
  </si>
  <si>
    <t>HPL  PD  F649 ST16 600 Ílovec biely</t>
  </si>
  <si>
    <t>HPL  PD  F651 ST16 600 Ílovec šedý</t>
  </si>
  <si>
    <t>HPL  PD  H110 ST9 600 Borovica Sealand</t>
  </si>
  <si>
    <t>HPL  PD  H111 ST12 600 Javor jadrový</t>
  </si>
  <si>
    <t>HPL  PD  H1145 ST10 600 Dub bardolino prírodný</t>
  </si>
  <si>
    <t>HPL  PD  H1180 ST37 600 Dub halifax prírodný</t>
  </si>
  <si>
    <t>HPL  PD  H1181 ST37 600 Dub halifax tabakový</t>
  </si>
  <si>
    <t>HPL  PD  H1199 ST12 600 Dub Thermo čiernohnedý</t>
  </si>
  <si>
    <t>HPL  PD  H1401 ST22 600 Borovica Cascina</t>
  </si>
  <si>
    <t>HPL  PD  H148 ST10 600 Borovica Frontera béžová</t>
  </si>
  <si>
    <t>HPL  PD  H2415 ST10 600 Smrek Sonnenberg</t>
  </si>
  <si>
    <t>HPL  PD  H3133 ST12 600 Dub Davos lanýžovohnedý</t>
  </si>
  <si>
    <t>HPL  PD  H3303 ST10 600 Dub Hamilton prírodný</t>
  </si>
  <si>
    <t>HPL  PD  H3309 ST28 600 Dub Gladstone pieskový</t>
  </si>
  <si>
    <t>HPL  PD  H3325 ST28 600 Dub gladstone tabakový</t>
  </si>
  <si>
    <t>HPL  PD  H3331 ST10 600 Dub nebraska prírodný</t>
  </si>
  <si>
    <t>HPL  PD  H3332 ST10 600 Dub nebraska šedý</t>
  </si>
  <si>
    <t>HPL  PD  H3702 ST10 600 Orech pacifik tabakový</t>
  </si>
  <si>
    <t>HPL  PD  H3704 ST15 600 Orech aida tabakový</t>
  </si>
  <si>
    <t>HPL  PD  H3860 ST9 600 Javor Hard šampanský</t>
  </si>
  <si>
    <t>HPL  PD  U702 ST89 600 Kašmírová šedá</t>
  </si>
  <si>
    <t>HPL  PD  U763 ST76 600 Perlovo šedá</t>
  </si>
  <si>
    <t>HPL  PD  U960 ST76 600 Onyxovo šedá</t>
  </si>
  <si>
    <t>HPL  PD  U980 ST2 600 Platinova biela</t>
  </si>
  <si>
    <t>HPL  PD  U999 ST89 600 Čierna</t>
  </si>
  <si>
    <t>HPL  PD  W1000 ST76 600 Prémiovo biela</t>
  </si>
  <si>
    <t>HPL  PD  W1000 ST89 600 Prémiovo biela</t>
  </si>
  <si>
    <t>HPL  PD  4298 UE 600 Light Atelier</t>
  </si>
  <si>
    <t>HPL  PD  5527 FP 600 Dub kamenný</t>
  </si>
  <si>
    <t>HPL  PD  7045 RS 600 Champagne</t>
  </si>
  <si>
    <t>HPL  PD  8685 RS 600 Snow White</t>
  </si>
  <si>
    <t>HPL  PD  K002 FP 600 Grey Craft Oak</t>
  </si>
  <si>
    <t>HPL  PD  K003 FP 600 Gold Craft Oak</t>
  </si>
  <si>
    <t>HPL  PD  K013 SU 600 Artisian buk</t>
  </si>
  <si>
    <t>HPL  PD  K016 SU 600 Carbon Marine</t>
  </si>
  <si>
    <t>HPL  PD  K024 SU 600 Pietra béžová</t>
  </si>
  <si>
    <t>HPL  PD  K027 SU 600 Formed wood</t>
  </si>
  <si>
    <t>HPL  PD  K029 SU 600 Linen špalíček</t>
  </si>
  <si>
    <t>HPL  PD  K103 SL 600 Light Lunar Stone</t>
  </si>
  <si>
    <t>HPL  PD  K104 SL 600 Dark Lunar Stone</t>
  </si>
  <si>
    <t>HPL  PD  K105 FP 600 Raw Endgrain Oak</t>
  </si>
  <si>
    <t>HPL  PD  K107 FP 600 Elegance Endgrain Oak</t>
  </si>
  <si>
    <t>HPL  PD  K108 SU 600 Peltro</t>
  </si>
  <si>
    <t>HPL  PD  K200 RS 600 Light Grey Concrete</t>
  </si>
  <si>
    <t>HPL  PD  K201 RS 600 Dark Grey Concrete</t>
  </si>
  <si>
    <t>HPL  PD  K202 RS 600 Rusty Steel</t>
  </si>
  <si>
    <t>HPL  PD  K206 PE 600 Portethouse Walnut</t>
  </si>
  <si>
    <t>HPL  PD  K207 RS 600 Grey Galaxy</t>
  </si>
  <si>
    <t>HPL  PD  K208 RS 600 Calcareo</t>
  </si>
  <si>
    <t>HPL  PD  K209 RS 600 Crema Limestone</t>
  </si>
  <si>
    <t>HPL  PD  K212 PA 600 Beige Royal Marble</t>
  </si>
  <si>
    <t>HPL  PD  K214 RS 600 Light Tivoli</t>
  </si>
  <si>
    <t>42x2  PD  F028  ST89 600 Granit Vercelli antracit</t>
  </si>
  <si>
    <t>42x2  PD  F029  ST89 600 Granit Vercelli šedý</t>
  </si>
  <si>
    <t>42x2  PD  F041 ST15 600 Sonora biela</t>
  </si>
  <si>
    <t>42x2  PD  F059 ST89 600 Granit Karnak šedý</t>
  </si>
  <si>
    <t>42x2  PD  F061 ST89 600 Granit Karnak hnedý</t>
  </si>
  <si>
    <t>42x2  PD  F074 ST9 600 Mramor Valmasino sv. šedý</t>
  </si>
  <si>
    <t>42x2  PD  F076 ST9 600 Granit Braganza</t>
  </si>
  <si>
    <t>42x2  PD  F080 ST82 600 Kameň Mariana biely</t>
  </si>
  <si>
    <t>42x2  PD  F081 ST82 600 Kameň Mariana antracit</t>
  </si>
  <si>
    <t>42x2  PD  F092 ST15 600 Mramor Cipollino bielošedý</t>
  </si>
  <si>
    <t>42x2  PD  F093 ST15 600 Mramor Cipollino šedý</t>
  </si>
  <si>
    <t>42x2  PD  F094 ST15 600 Mramor Cipollino čierny</t>
  </si>
  <si>
    <t>42x2  PD  F104 ST2 600 Mramor Latina</t>
  </si>
  <si>
    <t>42x2  PD  F105 ST15 600 Mramor Torano</t>
  </si>
  <si>
    <t>42x2  PD  F110 ST9 600 Mramor Giada modrý</t>
  </si>
  <si>
    <t>42x2  PD  F141 ST15 600 Mramor Eramosa Jade</t>
  </si>
  <si>
    <t>42x2  PD  F142 ST15 600 Mramor Eramosa čierny</t>
  </si>
  <si>
    <t>42x2  PD  F147 ST82 600 Jemný granit šedý</t>
  </si>
  <si>
    <t>42x2  PD  F148 ST82 600 Jemný granit hnedý</t>
  </si>
  <si>
    <t>42x2  PD  F160 ST9 600 Mramor  marmarský</t>
  </si>
  <si>
    <t>42x2  PD  F166 ST9 600 Mramor Pelago biely</t>
  </si>
  <si>
    <t>42x2  PD  F186 ST9 600 Betón Chicago svetlo sivý</t>
  </si>
  <si>
    <t>42x2  PD  F187 ST9 600 Betón Chicago tmavo sivý</t>
  </si>
  <si>
    <t>42x2  PD  F221 ST87 600 Keramika Tessina krémová</t>
  </si>
  <si>
    <t>42x2  PD  F222 ST87 600 Keramika Tessina terra</t>
  </si>
  <si>
    <t>42x2  PD  F256 ST87 600 Bridlica pestrofarebná</t>
  </si>
  <si>
    <t>42x2  PD  F274 ST9 600 Betón svetlý</t>
  </si>
  <si>
    <t>42x2  PD  F275 ST9 600 Betón tmavý</t>
  </si>
  <si>
    <t>42x2  PD  F292 ST9 600 Travertín Tivoli béžový</t>
  </si>
  <si>
    <t>42x2  PD  F302 ST87 600 Ferro bronzový</t>
  </si>
  <si>
    <t>42x2  PD  F303 ST87 600 Ferro titanovo šedý</t>
  </si>
  <si>
    <t>42x2  PD  F310 ST87 600 Keramika hrdzavá</t>
  </si>
  <si>
    <t>42x2  PD  F311 ST87 600 Keramika antracitová</t>
  </si>
  <si>
    <t>42x2  PD  F312 ST87 600 Keramika kriedová</t>
  </si>
  <si>
    <t>42x2  PD  F371 ST82 600 Granit Galizia šedobéžový</t>
  </si>
  <si>
    <t>42x2  PD  F385 ST10 600 Hrubá omietka</t>
  </si>
  <si>
    <t>42x2  PD  F502 ST2 600 Hliník jemne kartáčovaný</t>
  </si>
  <si>
    <t>42x2  PD  F547 ST9 600 Metal Blocks</t>
  </si>
  <si>
    <t>42x2  PD  F638 ST16 600 Chromix strieborný</t>
  </si>
  <si>
    <t>42x2  PD  F641 ST16 600 Chromix antracitový</t>
  </si>
  <si>
    <t>42x2  PD  F649 ST16 600 Ílovec biely</t>
  </si>
  <si>
    <t>42x2  PD  F651 ST16 600 Ílovec šedý</t>
  </si>
  <si>
    <t>42x2  PD  H110 ST9 600 Borovica Sealand</t>
  </si>
  <si>
    <t>42x2  PD  H111 ST12 600 Javor jadrový</t>
  </si>
  <si>
    <t>42x2  PD  H1145 ST10 600 Dub bardolino prírodný</t>
  </si>
  <si>
    <t>42x2  PD  H1180 ST37 600 Dub halifax prírodný</t>
  </si>
  <si>
    <t>42x2  PD  H1181 ST37 600 Dub halifax tabakový</t>
  </si>
  <si>
    <t>42x2  PD  H1199 ST12 600 Dub Thermo čiernohnedý</t>
  </si>
  <si>
    <t>42x2  PD  H1401 ST22 600 Borovica Cascina</t>
  </si>
  <si>
    <t>42x2  PD  H148 ST10 600 Borovica Frontera béžová</t>
  </si>
  <si>
    <t>42x2  PD  H2415 ST10 600 Smrek Sonnenberg</t>
  </si>
  <si>
    <t>42x2  PD  H3133 ST12 600 Dub Davos lanýžovohnedý</t>
  </si>
  <si>
    <t>42x2  PD  H3303 ST10 600 Dub Hamilton prírodný</t>
  </si>
  <si>
    <t>42x2  PD  H3309 ST28 600 Dub Gladstone pieskový</t>
  </si>
  <si>
    <t>42x2  PD  H3325 ST28 600 Dub gladstone tabakový</t>
  </si>
  <si>
    <t>42x2  PD  H3331 ST10 600 Dub nebraska prírodný</t>
  </si>
  <si>
    <t>42x2  PD  H3332 ST10 600 Dub nebraska šedý</t>
  </si>
  <si>
    <t>42x2  PD  H3702 ST10 600 Orech pacifik tabakový</t>
  </si>
  <si>
    <t>42x2  PD  H3704 ST15 600 Orech aida tabakový</t>
  </si>
  <si>
    <t>42x2  PD  H3860 ST9 600 Javor Hard šampanský</t>
  </si>
  <si>
    <t>42x2  PD  U702 ST89 600 Kašmírová šedá</t>
  </si>
  <si>
    <t>42x2  PD  U763 ST76 600 Perlovo šedá</t>
  </si>
  <si>
    <t>42x2  PD  U960 ST76 600 Onyxovo šedá</t>
  </si>
  <si>
    <t>42x2  PD  U980 ST2 600 Platinova biela</t>
  </si>
  <si>
    <t>42x2  PD  U999 ST89 600 Čierna</t>
  </si>
  <si>
    <t>42x2  PD  W1000 ST76 600 Prémiovo biela</t>
  </si>
  <si>
    <t>42x2  PD  W1000 ST89 600 Prémiovo biela</t>
  </si>
  <si>
    <t>Biela hladká</t>
  </si>
  <si>
    <t>Biela perlička</t>
  </si>
  <si>
    <t>Sololit biela</t>
  </si>
  <si>
    <t>112 PE Šedá</t>
  </si>
  <si>
    <t>Senosan 1st Biela 1298</t>
  </si>
  <si>
    <t>Senosan 1st Čierna 8102</t>
  </si>
  <si>
    <t>Senosan 1st Slonova kosť 2802 SCR</t>
  </si>
  <si>
    <t>Senosan 1st Vanilka 2805 SCR</t>
  </si>
  <si>
    <t>U1027 HG Biela lesk</t>
  </si>
  <si>
    <t>F186 ST9 Beton Chicago sv-sivý</t>
  </si>
  <si>
    <t>F187 ST9 Beton Chicago tm-sivý</t>
  </si>
  <si>
    <t>F302 ST87 Ferro bronzový</t>
  </si>
  <si>
    <t>F425 ST10 Ľan béžový</t>
  </si>
  <si>
    <t>F433 ST10 Ľan antracitový</t>
  </si>
  <si>
    <t>F501 ST2 Hliník kartáčovaný (Titán)</t>
  </si>
  <si>
    <t>F509 ST2 Hliník</t>
  </si>
  <si>
    <t>F570 ST2 Matallic medený</t>
  </si>
  <si>
    <t>F571 ST2 Metallic zlatý</t>
  </si>
  <si>
    <t>F649 ST16 Ílovec biely</t>
  </si>
  <si>
    <t>F651 ST16 Ílovec sivý</t>
  </si>
  <si>
    <t>H1101 ST12 Makassar mokka</t>
  </si>
  <si>
    <t>H1113 ST10 Dub Kansas hnedý</t>
  </si>
  <si>
    <t>H1114 ST9 Orech Ribera</t>
  </si>
  <si>
    <t>H1115 ST12 Bamenda sivobéžová</t>
  </si>
  <si>
    <t>H1116 ST12 Wenge Bamenda tmavá</t>
  </si>
  <si>
    <t>H1122 ST22 Whitewood</t>
  </si>
  <si>
    <t>H1123 ST22 Graphitewood</t>
  </si>
  <si>
    <t>H1137 ST12 Dub Sorano čiernohnedý</t>
  </si>
  <si>
    <t>H1145 ST10 Dub Bardolino prír</t>
  </si>
  <si>
    <t>H1146 ST10 Dub Bardolino sivý</t>
  </si>
  <si>
    <t>H1151 ST10 Dub Arizona (Authentic) hnedý</t>
  </si>
  <si>
    <t>H1176 ST37 Dub Halifax biely</t>
  </si>
  <si>
    <t>H1180 ST37 Dub Halifax prír</t>
  </si>
  <si>
    <t>H1181 ST37 Dub Halifax tabakový</t>
  </si>
  <si>
    <t>H1199 ST12 Dub Thermo čiernohn</t>
  </si>
  <si>
    <t>H1210 ST33 Brest Tossini sivobežový</t>
  </si>
  <si>
    <t>H1212 ST33 Brest Tossini hnedý</t>
  </si>
  <si>
    <t>H1213 ST33 Brest Tossini prír</t>
  </si>
  <si>
    <t>H1250 ST36 Jaseň Navarra</t>
  </si>
  <si>
    <t>H1277 ST9 Agát Lakeland svetlý</t>
  </si>
  <si>
    <t>H1334 ST9 Dub Sorano (Ferrara) svetlý</t>
  </si>
  <si>
    <t>H1387 ST10 Dub Denver grafit</t>
  </si>
  <si>
    <t>H1399 ST10 Dub Denver hnedý</t>
  </si>
  <si>
    <t>H1400 ST36 Zašlé drevo</t>
  </si>
  <si>
    <t>H1401 ST22 Pinie Cascina</t>
  </si>
  <si>
    <t>H1424 ST22 Fineline (Woodline) creme</t>
  </si>
  <si>
    <t>H1444 ST9 Borovica alpská</t>
  </si>
  <si>
    <t>H1486 ST36 Borovica Pasadena (Jackson)</t>
  </si>
  <si>
    <t>H1487 ST22 Borovica Bramberg</t>
  </si>
  <si>
    <t>H1511 ST15 Buk Bavaria</t>
  </si>
  <si>
    <t>H1582 ST15 Buk Ellmau</t>
  </si>
  <si>
    <t>H1615 ST9 Čerešňa Verona (Romana)</t>
  </si>
  <si>
    <t>H1636 ST12 Čerešňa Locarno</t>
  </si>
  <si>
    <t>H1733 ST9 Breza Mainau</t>
  </si>
  <si>
    <t>H3006 ST22 Zebrano pieskové</t>
  </si>
  <si>
    <t>H3012 ST22 Coco Bolo prírodné</t>
  </si>
  <si>
    <t>H3047 ST10 Borneo hnedé</t>
  </si>
  <si>
    <t>H3048 ST10 Borneo antik hnedý</t>
  </si>
  <si>
    <t>H3058 ST22 Wenge Mali</t>
  </si>
  <si>
    <t>H3080 ST15 Mahagon</t>
  </si>
  <si>
    <t>H3081 ST22 Havanna (Hacienda) čierna</t>
  </si>
  <si>
    <t>H3090 ST22 Shorewood (Driftwood)</t>
  </si>
  <si>
    <t>H3113 ST15 Hruška Lindau</t>
  </si>
  <si>
    <t>H3114 ST9 Hruška Tirano</t>
  </si>
  <si>
    <t>H3131 ST12 Dub Davos prír</t>
  </si>
  <si>
    <t>H3133 ST12 Dub Davos hnedý</t>
  </si>
  <si>
    <t>H3154 ST36 Dub Charlestone hnedý</t>
  </si>
  <si>
    <t>H3156 ST12 Dub Corbridge sivý</t>
  </si>
  <si>
    <t>H3170 ST12 Dub Kendal prír</t>
  </si>
  <si>
    <t>H3303 ST10 Dub Hamilton (Arlington) prír</t>
  </si>
  <si>
    <t>H3309 ST28 Dub Gladstone pieskový</t>
  </si>
  <si>
    <t>H3325 ST28 Dub Gladstone tabak</t>
  </si>
  <si>
    <t>H3326 ST28 Dub Gladstone sivobéžový</t>
  </si>
  <si>
    <t>H3331 ST10 Dub Nebraska prír</t>
  </si>
  <si>
    <t>H3342 ST28 Dub Gladstone sépiový</t>
  </si>
  <si>
    <t>H3395 ST12 Dub Corbridge prír</t>
  </si>
  <si>
    <t>H3398 ST12 Dub Kendal koňak</t>
  </si>
  <si>
    <t>H3430 ST22 Pinia Aland biela</t>
  </si>
  <si>
    <t>H3433 ST22 Pinia Aland polárna</t>
  </si>
  <si>
    <t>H3450 ST22 Fleetwood biely</t>
  </si>
  <si>
    <t>H3451 ST22 Fleetwood šampaň</t>
  </si>
  <si>
    <t>H3453 ST22 Fleetwood lávovosivý</t>
  </si>
  <si>
    <t>H3700 ST10 Orech Pacifik prír</t>
  </si>
  <si>
    <t>H3702 ST10 Orech Pacifik tabak</t>
  </si>
  <si>
    <t>H3704 ST15 Orech Aida tabak</t>
  </si>
  <si>
    <t>H3711 ST9 Orech Carini tabak</t>
  </si>
  <si>
    <t>H3730 ST10 Hickory prírodný</t>
  </si>
  <si>
    <t>H3732 ST10 Hickory hnedý</t>
  </si>
  <si>
    <t>H3734 ST9 Orech dijon prírodný</t>
  </si>
  <si>
    <t>H3773 ST9 Orech Carini bielený</t>
  </si>
  <si>
    <t>H3840 ST9 Javor Mandal prír</t>
  </si>
  <si>
    <t>H3860 ST9 Javor Hard šampaň</t>
  </si>
  <si>
    <t>H3991 ST10 Buk Country prír</t>
  </si>
  <si>
    <t>U104 PG Alabaster</t>
  </si>
  <si>
    <t>U104 ST9 Alabaster</t>
  </si>
  <si>
    <t>U108 ST9 Vanilka</t>
  </si>
  <si>
    <t>U113 ST9 Bavlna</t>
  </si>
  <si>
    <t>U114 ST9 Žltá</t>
  </si>
  <si>
    <t>U131 ST9 Citrusova žltá</t>
  </si>
  <si>
    <t>U156 ST9 Pieskovo béžová</t>
  </si>
  <si>
    <t>U200 ST9 Béžová</t>
  </si>
  <si>
    <t>U201 ST9 Kamenná sivá</t>
  </si>
  <si>
    <t>U216 ST9 Ťavia</t>
  </si>
  <si>
    <t>U222 PM Béžovo krémová</t>
  </si>
  <si>
    <t>U222 ST9 Krémovo béžová</t>
  </si>
  <si>
    <t>U311 ST9 Burgundská červená</t>
  </si>
  <si>
    <t>U321 ST9 Čínska červená</t>
  </si>
  <si>
    <t>U323 PG Červená Chilli</t>
  </si>
  <si>
    <t>U323 ST9 Červená Chilli</t>
  </si>
  <si>
    <t>U332 ST9 Oranžová</t>
  </si>
  <si>
    <t>U337 ST9 Fuchsia rúžová</t>
  </si>
  <si>
    <t>U363 ST9 Plameniakovoa ružová</t>
  </si>
  <si>
    <t>U504 ST9 Tirolská modrá</t>
  </si>
  <si>
    <t>U522 ST9 Horizont modrá</t>
  </si>
  <si>
    <t>U525 ST9 Modrá Delft</t>
  </si>
  <si>
    <t>U560 ST9 Hlbinná modrá</t>
  </si>
  <si>
    <t>U606 ST9 Lesná zelená</t>
  </si>
  <si>
    <t>U626 ST9 Kiwi zelená</t>
  </si>
  <si>
    <t>U630 ST9 Limetková</t>
  </si>
  <si>
    <t>U655 ST9 Smaragdovo zelená</t>
  </si>
  <si>
    <t>U702 PM Kašmír</t>
  </si>
  <si>
    <t>U702 ST16 Kašmírová sivá</t>
  </si>
  <si>
    <t>U702 ST9 Kašmírová sivá</t>
  </si>
  <si>
    <t>U707 ST9 Hodvábna sivá</t>
  </si>
  <si>
    <t>U708 PM Šedá svetlá</t>
  </si>
  <si>
    <t>U708 ST9 Svetlo sivá</t>
  </si>
  <si>
    <t>U727 PM Šedá kamenná</t>
  </si>
  <si>
    <t>U727 ST9 Kamenná sivá</t>
  </si>
  <si>
    <t>U732 PM Prachovo sivá</t>
  </si>
  <si>
    <t>U732 ST30 Prachovo sivá</t>
  </si>
  <si>
    <t>U732 ST9 Prachovo sivá</t>
  </si>
  <si>
    <t>U741 ST9 Láva</t>
  </si>
  <si>
    <t>U748 ST9 Lanýžovo hnedá</t>
  </si>
  <si>
    <t>U750 ST9 Jasná sivá</t>
  </si>
  <si>
    <t>U763 PG Perlovo sivá</t>
  </si>
  <si>
    <t>U763 ST9 Perlovo sivá</t>
  </si>
  <si>
    <t>U767 ST9 Kubanitová sivá</t>
  </si>
  <si>
    <t>U775 ST9 Bielosivá</t>
  </si>
  <si>
    <t>U788 ST16 Arktická sivá</t>
  </si>
  <si>
    <t>U788 ST9 Arktická sivá</t>
  </si>
  <si>
    <t>U818 ST9 Tmavohnedá</t>
  </si>
  <si>
    <t>U899 ST9 Kozmická sivá</t>
  </si>
  <si>
    <t>U960 ST9 Onyxovo sivá</t>
  </si>
  <si>
    <t>U961 ST2 Čierna grafit</t>
  </si>
  <si>
    <t>U963 ST9 Diamantovo sivá</t>
  </si>
  <si>
    <t>U999 PG Čierna</t>
  </si>
  <si>
    <t>U999 PM Čierna</t>
  </si>
  <si>
    <t>U999 ST2 Čierna</t>
  </si>
  <si>
    <t>U999 ST30 Čierna</t>
  </si>
  <si>
    <t>U999 ST38 Čierna</t>
  </si>
  <si>
    <t>W1000 ST22 Biela premium</t>
  </si>
  <si>
    <t>W1000 ST38 Biela premium</t>
  </si>
  <si>
    <t>W1000 ST9 Biela premium</t>
  </si>
  <si>
    <t>W1100 PG Biela alpská</t>
  </si>
  <si>
    <t>W1100 PM Biela alpská</t>
  </si>
  <si>
    <t>W1100 ST30 Alpská biela</t>
  </si>
  <si>
    <t>W1100 ST9 Alpská biela</t>
  </si>
  <si>
    <t>W908 SM Základná biela</t>
  </si>
  <si>
    <t>W908 ST2 Základná biela</t>
  </si>
  <si>
    <t>W954 SM Biela</t>
  </si>
  <si>
    <t>W954 ST2 Biela</t>
  </si>
  <si>
    <t>W980 SM Platinová biela</t>
  </si>
  <si>
    <t>W980 ST2 Platinová biela</t>
  </si>
  <si>
    <t>H3012 ST22 Coco Bolo prír</t>
  </si>
  <si>
    <t>101 PE Biela korpus perlička</t>
  </si>
  <si>
    <t>110 SM Biela korpus hladká</t>
  </si>
  <si>
    <t>121 BS Svetlo modrá</t>
  </si>
  <si>
    <t>125 BS Kráľovská modrá</t>
  </si>
  <si>
    <t>132 BS Oranžová</t>
  </si>
  <si>
    <t>134 BS Slnečná žltá</t>
  </si>
  <si>
    <t>149 BS Červená</t>
  </si>
  <si>
    <t>162 PE Grafit</t>
  </si>
  <si>
    <t>164 PE Antracit</t>
  </si>
  <si>
    <t>171 PE Bridlicová</t>
  </si>
  <si>
    <t>182 BS Tmavo hnedá</t>
  </si>
  <si>
    <t>190 PE Čierna</t>
  </si>
  <si>
    <t>190 PR Čierna raster</t>
  </si>
  <si>
    <t>191 SU Ľadovo šedá</t>
  </si>
  <si>
    <t>197 SU Teplá šedá</t>
  </si>
  <si>
    <t>244 SU Petrol</t>
  </si>
  <si>
    <t>245 SU Ocean</t>
  </si>
  <si>
    <t>301 SU Cappuccino</t>
  </si>
  <si>
    <t>344 PR Čerešňa</t>
  </si>
  <si>
    <t>375 PR Javor</t>
  </si>
  <si>
    <t>381 PR Buk Bavaria</t>
  </si>
  <si>
    <t>481 BS Jelša Impulz</t>
  </si>
  <si>
    <t>500 PR Biela raster</t>
  </si>
  <si>
    <t>514 PE Slonová kosť</t>
  </si>
  <si>
    <t>515 PE Piesková</t>
  </si>
  <si>
    <t>522 PE Béžová</t>
  </si>
  <si>
    <t>540 PE Sivá Manhatan</t>
  </si>
  <si>
    <t>551 BS Broskyňová</t>
  </si>
  <si>
    <t>564 PE Mandľová</t>
  </si>
  <si>
    <t>729 PR Orech</t>
  </si>
  <si>
    <t>740 PR Dub horský svetlý</t>
  </si>
  <si>
    <t>854 BS Wenge</t>
  </si>
  <si>
    <t>859 PE Platina</t>
  </si>
  <si>
    <t>881 PE Hliník</t>
  </si>
  <si>
    <t>1700 PE Oceľovo šedá</t>
  </si>
  <si>
    <t>1715 BS Breza snežná</t>
  </si>
  <si>
    <t>1912 BS Jelša</t>
  </si>
  <si>
    <t>3025 SN Dub Sonoma</t>
  </si>
  <si>
    <t>4298 SU Saltillo</t>
  </si>
  <si>
    <t>4299 SU Dub Riviera</t>
  </si>
  <si>
    <t>5194 SN Dub Truffel</t>
  </si>
  <si>
    <t>5500 SU Natural Noble Elm</t>
  </si>
  <si>
    <t>5501 SN Slavonia Oak</t>
  </si>
  <si>
    <t>5515 BS Tyrkysová</t>
  </si>
  <si>
    <t>5519 BS Limetka</t>
  </si>
  <si>
    <t>5527 SN Maghreb</t>
  </si>
  <si>
    <t>5529 SN Roble renew</t>
  </si>
  <si>
    <t>5981 BS Metal svetlý</t>
  </si>
  <si>
    <t>5982 BS Mussel</t>
  </si>
  <si>
    <t>6299 BS Cobalt Grey</t>
  </si>
  <si>
    <t>7031 BS Créme</t>
  </si>
  <si>
    <t>7045 SU Champagne</t>
  </si>
  <si>
    <t>7063 SU Svetlo zelená</t>
  </si>
  <si>
    <t>7113 BS Ohnivo červená</t>
  </si>
  <si>
    <t>7123 BS Zamatovo žltá</t>
  </si>
  <si>
    <t>7166 BS Latte</t>
  </si>
  <si>
    <t>7167 SU Fialka</t>
  </si>
  <si>
    <t>7176 BS Plamenistá</t>
  </si>
  <si>
    <t>7179 BS Modrá</t>
  </si>
  <si>
    <t>7180 BS Mätová</t>
  </si>
  <si>
    <t>7184 BS Zemitá</t>
  </si>
  <si>
    <t>7190 BS Zelená Mamba</t>
  </si>
  <si>
    <t>7648 SN Vintage Wenge</t>
  </si>
  <si>
    <t>7710 PR Wenge</t>
  </si>
  <si>
    <t>8100 SM Pearl white</t>
  </si>
  <si>
    <t>8348 PE Hnedý bronz</t>
  </si>
  <si>
    <t>8361 SN Crossline Latté</t>
  </si>
  <si>
    <t>8362 SN Crossline Caramel</t>
  </si>
  <si>
    <t>8431 SN Nano Oak</t>
  </si>
  <si>
    <t>8508 SN White North Wood</t>
  </si>
  <si>
    <t>8509 SN Black North Wood</t>
  </si>
  <si>
    <t>8533 BS Macchiato</t>
  </si>
  <si>
    <t>8534 BS Ružová</t>
  </si>
  <si>
    <t>8536 BS Levanduľová</t>
  </si>
  <si>
    <t>8547 SN Fineline créme</t>
  </si>
  <si>
    <t>8548 SN Fineline tmavé</t>
  </si>
  <si>
    <t>8622 PR Milky Oak</t>
  </si>
  <si>
    <t>8656 SN Zebrano Nuance</t>
  </si>
  <si>
    <t>8657 SN Zebrano Sahara</t>
  </si>
  <si>
    <t>8681 SU Briliantovo biela</t>
  </si>
  <si>
    <t>8685 BS Alpská biela</t>
  </si>
  <si>
    <t>8921 PR Ferrara Oak</t>
  </si>
  <si>
    <t>8925 BS Lissa Oak</t>
  </si>
  <si>
    <t>8953 SU Tiepolo Walnut</t>
  </si>
  <si>
    <t>8984 BS Navy Blue</t>
  </si>
  <si>
    <t>8995 SN Coco Bolo</t>
  </si>
  <si>
    <t>8996 BS Oceánovo zelená</t>
  </si>
  <si>
    <t>9455 PR Guarnieri Walnut</t>
  </si>
  <si>
    <t>9551 BS Oxide Red</t>
  </si>
  <si>
    <t>9561 BS Oxide Green</t>
  </si>
  <si>
    <t>9614 BS Light Lyon Walnut</t>
  </si>
  <si>
    <t>9763 BS Louisiana Wenge</t>
  </si>
  <si>
    <t>9775 BS Zebrano tmavé</t>
  </si>
  <si>
    <t>K001 PW White Craft Oak</t>
  </si>
  <si>
    <t>K002 PW Grey Craft Oak</t>
  </si>
  <si>
    <t>K003 PW Gold Craft Oak</t>
  </si>
  <si>
    <t>K004 PW Tobacco Craft Oak</t>
  </si>
  <si>
    <t>K005 PW Oyster Urban Oak</t>
  </si>
  <si>
    <t>K006 PW Amber Urban Oak</t>
  </si>
  <si>
    <t>K007 PW Coffe Urban Oak</t>
  </si>
  <si>
    <t>K008 PW Light Select Walnut</t>
  </si>
  <si>
    <t>K009 PW dark Slect Walnut</t>
  </si>
  <si>
    <t>K010 SN White Loft Pine</t>
  </si>
  <si>
    <t>K011 SN Cream Loft Pine</t>
  </si>
  <si>
    <t>K012 SU Pearl Artisan Beech</t>
  </si>
  <si>
    <t>K013 SU Sand Artisan Beech</t>
  </si>
  <si>
    <t>K014 SU Truffle Artisan Beech</t>
  </si>
  <si>
    <t>K015 PW Vintage Marine Wood</t>
  </si>
  <si>
    <t>K016 PW Carbon Marine Wood</t>
  </si>
  <si>
    <t>K017 PW Blonde Liberty Elm</t>
  </si>
  <si>
    <t>K018 PW Smoked Liberty Elm</t>
  </si>
  <si>
    <t>K019 PW Silver Liberty Elm</t>
  </si>
  <si>
    <t>K020 PW Fireside Select Walnut</t>
  </si>
  <si>
    <t>K021 SN Barley Blackwood</t>
  </si>
  <si>
    <t>K022 SN Satin Blackwood</t>
  </si>
  <si>
    <t>K076 PW Sand Expressive Oak</t>
  </si>
  <si>
    <t>K077 PW Light Riverside Cherry</t>
  </si>
  <si>
    <t>K078 PW Dark Riverside Cherry</t>
  </si>
  <si>
    <t>K079 PW Grey Clubhouse Oak</t>
  </si>
  <si>
    <t>K080 PW White Coastland Oak</t>
  </si>
  <si>
    <t>K081 PW Satin Coastland Oak</t>
  </si>
  <si>
    <t>K082 PW Bourbone Oak</t>
  </si>
  <si>
    <t>K083 SN Light Artwood</t>
  </si>
  <si>
    <t>K084 SN Dark Artwood</t>
  </si>
  <si>
    <t>K085 PW Light Rockford Hickory</t>
  </si>
  <si>
    <t>K086 PW Natural Rockford Hickory</t>
  </si>
  <si>
    <t>K087 PW Dark Rockford Hickory</t>
  </si>
  <si>
    <t>K088 PW White Nordic Wood</t>
  </si>
  <si>
    <t>K089 PW Grey Nordic Wood</t>
  </si>
  <si>
    <t>K090 PW Bronze Expressive Oak</t>
  </si>
  <si>
    <t>K096 SU Clay Grey</t>
  </si>
  <si>
    <t>K097 SU Dusk Blue</t>
  </si>
  <si>
    <t>K098 SU Ceramic Red</t>
  </si>
  <si>
    <t>K099 SU Midnight Blue</t>
  </si>
  <si>
    <t>K100 SU Raspberry Pink</t>
  </si>
  <si>
    <t>K105 PW Raw Endgrain Oak</t>
  </si>
  <si>
    <t>K107 PW Elegance Endgrain Oak</t>
  </si>
  <si>
    <t>K108 SU Peltro</t>
  </si>
  <si>
    <t>3025 SN Dub sonoma</t>
  </si>
  <si>
    <t>1570 SM Biela diamant</t>
  </si>
  <si>
    <t>2109 BS Slonová kosť</t>
  </si>
  <si>
    <t>2171 PE Sivá Achát</t>
  </si>
  <si>
    <t>2507 SU-SU Magnólia</t>
  </si>
  <si>
    <t>25519 BS Lemon</t>
  </si>
  <si>
    <t>27045 BS Champagne</t>
  </si>
  <si>
    <t>27166 BS Krémovo hnedá</t>
  </si>
  <si>
    <t>27190 BS Zelená</t>
  </si>
  <si>
    <t>3306 BS Javor Murnau</t>
  </si>
  <si>
    <t>34136 RV-RV Dub Fjord</t>
  </si>
  <si>
    <t>34137 RV-RV Dub Polo</t>
  </si>
  <si>
    <t>34138 RV-RV Dub Bilbao</t>
  </si>
  <si>
    <t>34139 RV-RV Dub Alto</t>
  </si>
  <si>
    <t>34140 RV-RV Dub Bruno</t>
  </si>
  <si>
    <t>34217 RV-RV Dub Aplin</t>
  </si>
  <si>
    <t>35252 AT Dub chalet</t>
  </si>
  <si>
    <t>37307 PR Dub prírodný</t>
  </si>
  <si>
    <t>37710 BS Wenge klasik</t>
  </si>
  <si>
    <t>37713 PR Dub amazónsky</t>
  </si>
  <si>
    <t>37717 AT Dub bahenny</t>
  </si>
  <si>
    <t>37728 SE-SE Dub Platin</t>
  </si>
  <si>
    <t>37737 NM Breza Tajga</t>
  </si>
  <si>
    <t>37744 AT Smrek biely</t>
  </si>
  <si>
    <t>37746 AT Dub strieborný</t>
  </si>
  <si>
    <t>37754 BS Orech americký</t>
  </si>
  <si>
    <t>37755 BS Orech európsky</t>
  </si>
  <si>
    <t>37769 SU-SU Jaseň prírodný</t>
  </si>
  <si>
    <t>37771 BS Slivka</t>
  </si>
  <si>
    <t>37965 SU-SU Brest natur</t>
  </si>
  <si>
    <t>37967 SU-SU Čerešňa pinot</t>
  </si>
  <si>
    <t>38932 PR Dub medový</t>
  </si>
  <si>
    <t>44375 DP Beton sivý</t>
  </si>
  <si>
    <t>44405 DP Beton tm. sivý</t>
  </si>
  <si>
    <t>44408 DP Metal bronz</t>
  </si>
  <si>
    <t>5855 PE Tmavosivá metál</t>
  </si>
  <si>
    <t>K4325 AW Dub patinovaný</t>
  </si>
  <si>
    <t>K4326 AW Dub sivý</t>
  </si>
  <si>
    <t>K4329 AW Agát</t>
  </si>
  <si>
    <t>K4335 NM Buk natur</t>
  </si>
  <si>
    <t>K4337 AW Dub svetlý</t>
  </si>
  <si>
    <t>K4338 AT Smrek rustik</t>
  </si>
  <si>
    <t>K4342 RM-RM Teak bali</t>
  </si>
  <si>
    <t>K4410 AW Dub light</t>
  </si>
  <si>
    <t>K5413 RO-RO Dub ENDgrain koňak</t>
  </si>
  <si>
    <t>K5414 RO-RO Dub ENDgrain klasik</t>
  </si>
  <si>
    <t>Sololit Borovica 1770</t>
  </si>
  <si>
    <t>Sololit Buk</t>
  </si>
  <si>
    <t>Sololit Dub sonoma</t>
  </si>
  <si>
    <t>Sololit Čeresňa</t>
  </si>
  <si>
    <t>Sololit Čierna</t>
  </si>
  <si>
    <t>Sololit Dub horsky</t>
  </si>
  <si>
    <t>Sololit Javor</t>
  </si>
  <si>
    <t>Sololit Jelša</t>
  </si>
  <si>
    <t>Sololit Orech 729</t>
  </si>
  <si>
    <t>Sololit Orech svetly</t>
  </si>
  <si>
    <t>Sololit Siva 112</t>
  </si>
  <si>
    <t>Sololit Hlinik</t>
  </si>
  <si>
    <t>Sololit Wenge</t>
  </si>
  <si>
    <t>Sololit Antracit</t>
  </si>
  <si>
    <t>MDF surova</t>
  </si>
  <si>
    <t>MDF obojstranne biela</t>
  </si>
  <si>
    <t>Dub BASIC dyha</t>
  </si>
  <si>
    <t>Dub CHARISMO dyha</t>
  </si>
  <si>
    <t>PD  F028  ST89 600 Granit Vercelli antracit</t>
  </si>
  <si>
    <t>PD  F028  ST89 920 Granit Vercelli antracit</t>
  </si>
  <si>
    <t>PD  F029  ST89 600 Granit Vercelli šedý</t>
  </si>
  <si>
    <t>PD  F029  ST89 920 Granit Vercelli šedý</t>
  </si>
  <si>
    <t>PD  F041 ST15 600 Sonora biela</t>
  </si>
  <si>
    <t>PD  F041 ST15 920 Sonora biela</t>
  </si>
  <si>
    <t>PD  F059 ST89 600 Granit Karnak šedý</t>
  </si>
  <si>
    <t>PD  F059 ST89 920 Granit Karnak šedý</t>
  </si>
  <si>
    <t>PD  F061 ST89 600 Granit Karnak hnedý</t>
  </si>
  <si>
    <t>PD  F061 ST89 920 Granit Karnak hnedý</t>
  </si>
  <si>
    <t>PD  F074 ST9 600 Mramor Valmasino sv. šedý</t>
  </si>
  <si>
    <t>PD  F074 ST9 920 Mramor Valmasino sv. šedý</t>
  </si>
  <si>
    <t>PD  F076 ST9 600 Granit Braganza</t>
  </si>
  <si>
    <t>PD  F076 ST9 920 Granit Braganza</t>
  </si>
  <si>
    <t>PD  F080 ST82 600 Kameň Mariana biely</t>
  </si>
  <si>
    <t>PD  F080 ST82 920 Kameň Mariana biely</t>
  </si>
  <si>
    <t>PD  F081 ST82 600 Kameň Mariana antracit</t>
  </si>
  <si>
    <t>PD  F081 ST82 920 Kameň Mariana antracit</t>
  </si>
  <si>
    <t>PD  F092 ST15 600 Mramor Cipollino bielošedý</t>
  </si>
  <si>
    <t>PD  F092 ST15 920 Mramor Cipollino bielošedý</t>
  </si>
  <si>
    <t>PD  F093 ST15 600 Mramor Cipollino šedý</t>
  </si>
  <si>
    <t>PD  F093 ST15 920 Mramor Cipollino šedý</t>
  </si>
  <si>
    <t>PD  F094 ST15 600 Mramor Cipollino čierny</t>
  </si>
  <si>
    <t>PD  F094 ST15 920 Mramor Cipollino čierny</t>
  </si>
  <si>
    <t>PD  F104 ST2 600 Mramor Latina</t>
  </si>
  <si>
    <t>PD  F104 ST2 920 Mramor Latina</t>
  </si>
  <si>
    <t>PD  F105 ST15 600 Mramor Torano</t>
  </si>
  <si>
    <t>PD  F105 ST15 920 Mramor Torano</t>
  </si>
  <si>
    <t>PD  F110 ST9 600 Mramor Giada modrý</t>
  </si>
  <si>
    <t>PD  F110 ST9 920 Mramor Giada modrý</t>
  </si>
  <si>
    <t>PD  F141 ST15 600 Mramor Eramosa Jade</t>
  </si>
  <si>
    <t>PD  F141 ST15 920 Mramor Eramosa Jade</t>
  </si>
  <si>
    <t>PD  F142 ST15 600 Mramor Eramosa čierny</t>
  </si>
  <si>
    <t>PD  F142 ST15 920 Mramor Eramosa čierny</t>
  </si>
  <si>
    <t>PD  F147 ST82 600 Jemný granit šedý</t>
  </si>
  <si>
    <t>PD  F147 ST82 920 Jemný granit šedý</t>
  </si>
  <si>
    <t>PD  F148 ST82 600 Jemný granit hnedý</t>
  </si>
  <si>
    <t>PD  F148 ST82 920 Jemný granit hnedý</t>
  </si>
  <si>
    <t>PD  F160 ST9 600 Mramor  marmarský</t>
  </si>
  <si>
    <t>PD  F160 ST9 920 Mramor  marmarský</t>
  </si>
  <si>
    <t>PD  F166 ST9 600 Mramor Pelago biely</t>
  </si>
  <si>
    <t>PD  F166 ST9 920 Mramor Pelago biely</t>
  </si>
  <si>
    <t>PD  F186 ST9 600 Betón Chicago svetlo sivý</t>
  </si>
  <si>
    <t>PD  F186 ST9 920 Betón Chicago svetlo sivý</t>
  </si>
  <si>
    <t>PD  F187 ST9 600 Betón Chicago tmavo sivý</t>
  </si>
  <si>
    <t>PD  F187 ST9 920 Betón Chicago tmavo sivý</t>
  </si>
  <si>
    <t>PD  F221 ST87 600 Keramika Tessina krémová</t>
  </si>
  <si>
    <t>PD  F221 ST87 920 Keramika Tessina krémová</t>
  </si>
  <si>
    <t>PD  F222 ST87 600 Keramika Tessina terra</t>
  </si>
  <si>
    <t>PD  F222 ST87 920 Keramika Tessina terra</t>
  </si>
  <si>
    <t>PD  F256 ST87 600 Bridlica pestrofarebná</t>
  </si>
  <si>
    <t>PD  F256 ST87 920 Bridlica pestrofarebná</t>
  </si>
  <si>
    <t>PD  F274 ST9 600 Betón svetlý</t>
  </si>
  <si>
    <t>PD  F274 ST9 920 Betón svetlý</t>
  </si>
  <si>
    <t>PD  F275 ST9 600 Betón tmavý</t>
  </si>
  <si>
    <t>PD  F275 ST9 920 Betón tmavý</t>
  </si>
  <si>
    <t>PD  F292 ST9 600 Travertín Tivoli béžový</t>
  </si>
  <si>
    <t>PD  F292 ST9 920 Travertín Tivoli béžový</t>
  </si>
  <si>
    <t>PD  F302 ST87 600 Ferro bronzový</t>
  </si>
  <si>
    <t>PD  F302 ST87 920 Ferro bronzový</t>
  </si>
  <si>
    <t>PD  F303 ST87 600 Ferro titanovo šedý</t>
  </si>
  <si>
    <t>PD  F303 ST87 920 Ferro titanovo šedý</t>
  </si>
  <si>
    <t>PD  F310 ST87 600 Keramika hrdzavá</t>
  </si>
  <si>
    <t>PD  F310 ST87 920 Keramika hrdzavá</t>
  </si>
  <si>
    <t>PD  F311 ST87 600 Keramika antracitová</t>
  </si>
  <si>
    <t>PD  F311 ST87 920 Keramika antracitová</t>
  </si>
  <si>
    <t>PD  F312 ST87 600 Keramika kriedová</t>
  </si>
  <si>
    <t>PD  F312 ST87 920 Keramika kriedová</t>
  </si>
  <si>
    <t>PD  F371 ST82 600 Granit Galizia šedobéžový</t>
  </si>
  <si>
    <t>PD  F371 ST82 920 Granit Galizia šedobéžový</t>
  </si>
  <si>
    <t>PD  F385 ST10 600 Hrubá omietka</t>
  </si>
  <si>
    <t>PD  F385 ST10 920 Hrubá omietka</t>
  </si>
  <si>
    <t>PD  F502 ST2 600 Hliník jemne kartáčovaný</t>
  </si>
  <si>
    <t>PD  F502 ST2 920 Hliník jemne kartáčovaný</t>
  </si>
  <si>
    <t>PD  F547 ST9 600 Metal Blocks</t>
  </si>
  <si>
    <t>PD  F547 ST9 920 Metal Blocks</t>
  </si>
  <si>
    <t>PD  F638 ST16 600 Chromix strieborný</t>
  </si>
  <si>
    <t>PD  F638 ST16 920 Chromix strieborný</t>
  </si>
  <si>
    <t>PD  F641 ST16 600 Chromix antracitový</t>
  </si>
  <si>
    <t>PD  F641 ST16 920 Chromix antracitový</t>
  </si>
  <si>
    <t>PD  F649 ST16 600 Ílovec biely</t>
  </si>
  <si>
    <t>PD  F649 ST16 920 Ílovec biely</t>
  </si>
  <si>
    <t>PD  F651 ST16 600 Ílovec šedý</t>
  </si>
  <si>
    <t>PD  F651 ST16 920 Ílovec šedý</t>
  </si>
  <si>
    <t>PD  H110 ST9 600 Borovica Sealand</t>
  </si>
  <si>
    <t>PD  H110 ST9 920 Borovica Sealand</t>
  </si>
  <si>
    <t>PD  H111 ST12 600 Javor jadrový</t>
  </si>
  <si>
    <t>PD  H111 ST12 920 Javor jadrový</t>
  </si>
  <si>
    <t>PD  H1145 ST10 600 Dub bardolino prírodný</t>
  </si>
  <si>
    <t>PD  H1145 ST10 920 Dub bardolino prírodný</t>
  </si>
  <si>
    <t>PD  H1180 ST37 600 Dub halifax prírodný</t>
  </si>
  <si>
    <t>PD  H1180 ST37 920 Dub halifax prírodný</t>
  </si>
  <si>
    <t>PD  H1181 ST37 600 Dub halifax tabakový</t>
  </si>
  <si>
    <t>PD  H1181 ST37 920 Dub halifax tabakový</t>
  </si>
  <si>
    <t>PD  H1199 ST12 600 Dub Thermo čiernohnedý</t>
  </si>
  <si>
    <t>PD  H1199 ST12 920 Dub Thermo čiernohnedý</t>
  </si>
  <si>
    <t>PD  H1401 ST22 600 Borovica Cascina</t>
  </si>
  <si>
    <t>PD  H1401 ST22 920 Borovica Cascina</t>
  </si>
  <si>
    <t>PD  H148 ST10 600 Borovica Frontera béžová</t>
  </si>
  <si>
    <t>PD  H148 ST10 920 Borovica Frontera béžová</t>
  </si>
  <si>
    <t>PD  H2415 ST10 600 Smrek Sonnenberg</t>
  </si>
  <si>
    <t>PD  H2415 ST10 920 Smrek Sonnenberg</t>
  </si>
  <si>
    <t>PD  H3133 ST12 600 Dub Davos lanýžovohnedý</t>
  </si>
  <si>
    <t>PD  H3133 ST12 920 Dub Davos lanýžovohnedý</t>
  </si>
  <si>
    <t>PD  H3303 ST10 600 Dub Hamilton prírodný</t>
  </si>
  <si>
    <t>PD  H3303 ST10 920 Dub Hamilton prírodný</t>
  </si>
  <si>
    <t>PD  H3309 ST28 600 Dub Gladstone pieskový</t>
  </si>
  <si>
    <t>PD  H3309 ST28 920 Dub Gladstone pieskový</t>
  </si>
  <si>
    <t>PD  H3325 ST28 600 Dub gladstone tabakový</t>
  </si>
  <si>
    <t>PD  H3325 ST28 920 Dub gladstone tabakový</t>
  </si>
  <si>
    <t>PD  H3331 ST10 600 Dub nebraska prírodný</t>
  </si>
  <si>
    <t>PD  H3331 ST10 920 Dub nebraska prírodný</t>
  </si>
  <si>
    <t>PD  H3332 ST10 600 Dub nebraska šedý</t>
  </si>
  <si>
    <t>PD  H3332 ST10 920 Dub nebraska šedý</t>
  </si>
  <si>
    <t>PD  H3702 ST10 600 Orech pacifik tabakový</t>
  </si>
  <si>
    <t>PD  H3702 ST10 920 Orech pacifik tabakový</t>
  </si>
  <si>
    <t>PD  H3704 ST15 600 Orech aida tabakový</t>
  </si>
  <si>
    <t>PD  H3704 ST15 920 Orech aida tabakový</t>
  </si>
  <si>
    <t>PD  H3860 ST9 600 Javor Hard šampanský</t>
  </si>
  <si>
    <t>PD  H3860 ST9 920 Javor Hard šampanský</t>
  </si>
  <si>
    <t>PD  U702 ST89 600 Kašmírová šedá</t>
  </si>
  <si>
    <t>PD  U702 ST89 920 Kašmírová šedá</t>
  </si>
  <si>
    <t>PD  U763 ST76 600 Perlovo šedá</t>
  </si>
  <si>
    <t>PD  U763 ST76 920 Perlovo šedá</t>
  </si>
  <si>
    <t>PD  U960 ST76 600 Onyxovo šedá</t>
  </si>
  <si>
    <t>PD  U960 ST76 920 Onyxovo šedá</t>
  </si>
  <si>
    <t>PD  U980 ST2 600 Platinova biela</t>
  </si>
  <si>
    <t>PD  U980 ST2 920 Platinova biela</t>
  </si>
  <si>
    <t>PD  U999 ST89 600 Čierna</t>
  </si>
  <si>
    <t>PD  U999 ST89 920 Čierna</t>
  </si>
  <si>
    <t>PD  W1000 ST76 600 Prémiovo biela</t>
  </si>
  <si>
    <t>PD  W1000 ST76 920 Prémiovo biela</t>
  </si>
  <si>
    <t>PD  W1000 ST89 600 Prémiovo biela</t>
  </si>
  <si>
    <t>PD  W1000 ST89 920 Prémiovo biela</t>
  </si>
  <si>
    <t>PD  4298 UE 600 Light Atelier</t>
  </si>
  <si>
    <t>PD  5527 FP 600 Dub kamenný</t>
  </si>
  <si>
    <t>PD  7045 RS 600 Champagne</t>
  </si>
  <si>
    <t>PD  8685 RS 600 Snow White</t>
  </si>
  <si>
    <t>PD  K002 FP 600 Grey Craft Oak</t>
  </si>
  <si>
    <t>PD  K003 FP 600 Gold Craft Oak</t>
  </si>
  <si>
    <t>PD  K013 SU 600 Artisian buk</t>
  </si>
  <si>
    <t>PD  K016 SU 600 Carbon Marine</t>
  </si>
  <si>
    <t>PD  K024 SU 600 Pietra béžová</t>
  </si>
  <si>
    <t>PD  K027 SU 600 Formed wood</t>
  </si>
  <si>
    <t>PD  K029 SU 600 Linen špalíček</t>
  </si>
  <si>
    <t>PD  K103 SL 600 Light Lunar Stone</t>
  </si>
  <si>
    <t>PD  K104 SL 600 Dark Lunar Stone</t>
  </si>
  <si>
    <t>PD  K105 FP 600 Raw Endgrain Oak</t>
  </si>
  <si>
    <t>PD  K107 FP 600 Elegance Endgrain Oak</t>
  </si>
  <si>
    <t>PD  K108 SU 600 Peltro</t>
  </si>
  <si>
    <t>PD  K200 RS 600 Light Grey Concrete</t>
  </si>
  <si>
    <t>PD  K201 RS 600 Dark Grey Concrete</t>
  </si>
  <si>
    <t>PD  K202 RS 600 Rusty Steel</t>
  </si>
  <si>
    <t>PD  K206 PE 600 Portethouse Walnut</t>
  </si>
  <si>
    <t>PD  K207 RS 600 Grey Galaxy</t>
  </si>
  <si>
    <t>PD  K208 RS 600 Calcareo</t>
  </si>
  <si>
    <t>PD  K209 RS 600 Crema Limestone</t>
  </si>
  <si>
    <t>PD  K212 PA 600 Beige Royal Marble</t>
  </si>
  <si>
    <t>PD  K214 RS 600 Light Tivoli</t>
  </si>
  <si>
    <t>Zás-  F028  ST89 640 Granit Vercelli antracit</t>
  </si>
  <si>
    <t>Zás-  F029  ST89 640 Granit Vercelli šedý</t>
  </si>
  <si>
    <t>Zás-  F041 ST15 640 Sonora biela</t>
  </si>
  <si>
    <t>Zás-  F059 ST89 640 Granit Karnak šedý</t>
  </si>
  <si>
    <t>Zás-  F061 ST89 640 Granit Karnak hnedý</t>
  </si>
  <si>
    <t>Zás-  F074 ST9 640 Mramor Valmasino sv- šedý</t>
  </si>
  <si>
    <t>Zás-  F076 ST9 640 Granit Braganza</t>
  </si>
  <si>
    <t>Zás-  F080 ST82 640 Kameň Mariana biely</t>
  </si>
  <si>
    <t>Zás-  F081 ST82 640 Kameň Mariana antracit</t>
  </si>
  <si>
    <t>Zás-  F092 ST15 640 Mramor Cipollino bielošedý</t>
  </si>
  <si>
    <t>Zás-  F093 ST15 640 Mramor Cipollino šedý</t>
  </si>
  <si>
    <t>Zás-  F094 ST15 640 Mramor Cipollino čierny</t>
  </si>
  <si>
    <t>Zás-  F104 ST2 640 Mramor Latina</t>
  </si>
  <si>
    <t>Zás-  F105 ST15 640 Mramor Torano</t>
  </si>
  <si>
    <t>Zás-  F110 ST9 640 Mramor Giada modrý</t>
  </si>
  <si>
    <t>Zás-  F141 ST15 640 Mramor Eramosa Jade</t>
  </si>
  <si>
    <t>Zás-  F142 ST15 640 Mramor Eramosa čierny</t>
  </si>
  <si>
    <t>Zás-  F147 ST82 640 Jemný granit šedý</t>
  </si>
  <si>
    <t>Zás-  F148 ST82 640 Jemný granit hnedý</t>
  </si>
  <si>
    <t>Zás-  F160 ST9 640 Mramor  marmarský</t>
  </si>
  <si>
    <t>Zás-  F166 ST9 640 Mramor Pelago biely</t>
  </si>
  <si>
    <t>Zás-  F186  ST9 640 Betón Chicago svetlo sivý</t>
  </si>
  <si>
    <t>Zás-  F187  ST9 640 Betón Chicago tmavo sivý</t>
  </si>
  <si>
    <t>Zás-  F221 ST87 640 Keramika Tessina krémová</t>
  </si>
  <si>
    <t>Zás-  F222 ST87 640 Keramika Tessina terra</t>
  </si>
  <si>
    <t>Zás-  F256 ST87 640 Bridlica pestrofarebná</t>
  </si>
  <si>
    <t>Zás-  F274 ST9 640 Betón svetlý</t>
  </si>
  <si>
    <t>Zás-  F275 ST9 640 Betón tmavý</t>
  </si>
  <si>
    <t>Zás-  F292 ST9 640 Travertín Tivoli béžový</t>
  </si>
  <si>
    <t>Zás-  F302 ST87 640 Ferro bronzový</t>
  </si>
  <si>
    <t>Zás-  F303 ST87 640 Ferro titanovo šedý</t>
  </si>
  <si>
    <t>Zás-  F310 ST87 640 Keramika hrdzavá</t>
  </si>
  <si>
    <t>Zás-  F311 ST87 640 Keramika antracitová</t>
  </si>
  <si>
    <t>Zás-  F312 ST87 640 Keramika kriedová</t>
  </si>
  <si>
    <t>Zás-  F371 ST82 640 Granit Galizia šedobéžový</t>
  </si>
  <si>
    <t>Zás-  F385 ST10 640 Hrubá omietka</t>
  </si>
  <si>
    <t>Zás-  F502 ST2 640 Hliník jemne kartáčovaný</t>
  </si>
  <si>
    <t>Zás-  F547 ST9 640 Metal Blocks</t>
  </si>
  <si>
    <t>Zás-  F638 ST16 640 Chromix strieborný</t>
  </si>
  <si>
    <t>Zás-  F641 ST16 640 Chromix antracitový</t>
  </si>
  <si>
    <t>Zás-  F649 ST16 640 Ílovec biely</t>
  </si>
  <si>
    <t>Zás-  F651 ST16 640 Ílovec šedý</t>
  </si>
  <si>
    <t>Zás-  H110 ST9 640 Borovica Sealand</t>
  </si>
  <si>
    <t>Zás-  H111 ST12 640 Javor jadrový</t>
  </si>
  <si>
    <t>Zás-  H1145 ST10 640 Dub bardolino prírodný</t>
  </si>
  <si>
    <t>Zás-  H1180 ST37 640 Dub halifax prírodný</t>
  </si>
  <si>
    <t>Zás-  H1181 ST37 640 Dub halifax tabakový</t>
  </si>
  <si>
    <t>Zás-  H1199 ST12 640 Dub Thermo čiernohnedý</t>
  </si>
  <si>
    <t>Zás-  H1401 ST22 640 Borovica Cascina</t>
  </si>
  <si>
    <t>Zás-  H148 ST10 640 Borovica Frontera béžová</t>
  </si>
  <si>
    <t>Zás-  H2415 ST10 640 Smrek Sonnenberg</t>
  </si>
  <si>
    <t>Zás-  H3133 ST12 640 Dub Davos lanýžovohnedý</t>
  </si>
  <si>
    <t>Zás-  H3303 ST10 640 Dub Hamilton prírodný</t>
  </si>
  <si>
    <t>Zás-  H3309 ST28 640 Dub Gladstone pieskový</t>
  </si>
  <si>
    <t>Zás-  H3325 ST28 640 Dub gladstone tabakový</t>
  </si>
  <si>
    <t>Zás-  H3331 ST10 640 Dub nebraska prírodný</t>
  </si>
  <si>
    <t>Zás-  H3332 ST10 640 Dub nebraska šedý</t>
  </si>
  <si>
    <t>Zás-  H3702 ST10 640 Orech pacifik tabakový</t>
  </si>
  <si>
    <t>Zás-  H3704 ST15 640 Orech aida tabakový</t>
  </si>
  <si>
    <t>Zás-  H3860 ST9 640 Javor Hard šampanský</t>
  </si>
  <si>
    <t>Zás-  U702 ST89 640 Kašmírová šedá</t>
  </si>
  <si>
    <t>Zás-  U763 ST76 640 Perlovo šedá</t>
  </si>
  <si>
    <t>Zás-  U960 ST76 640 Onyxovo šedá</t>
  </si>
  <si>
    <t>Zás-  U999 ST89 640 Čierna</t>
  </si>
  <si>
    <t>Zás-  W1000 ST76 640 Prémiovo biela</t>
  </si>
  <si>
    <t>Zás-  W1000 ST89 640 Prémiovo biela</t>
  </si>
  <si>
    <r>
      <t xml:space="preserve">ATVYN, sr.o., </t>
    </r>
    <r>
      <rPr>
        <sz val="10"/>
        <rFont val="Arial"/>
        <family val="2"/>
        <charset val="238"/>
      </rPr>
      <t>Rastislavova 104, 040 13 Košice, IČO: 36 193 071, mobil: 0948 538 090,web: www.atvyn.sk, e-mail: porez@atvyn.sk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</si>
</sst>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_-* #,##0.00\ [$€-1]_-;\-* #,##0.00\ [$€-1]_-;_-* &quot;-&quot;??\ [$€-1]_-;_-@_-"/>
  </numFmts>
  <fonts count="4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20"/>
      <name val="Calibri"/>
      <family val="2"/>
      <charset val="238"/>
    </font>
    <font>
      <sz val="8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u/>
      <sz val="8"/>
      <color indexed="8"/>
      <name val="Tahoma"/>
      <family val="2"/>
      <charset val="238"/>
    </font>
    <font>
      <b/>
      <u/>
      <sz val="8"/>
      <color indexed="8"/>
      <name val="Tahoma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7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24"/>
      <name val="Arial"/>
      <family val="2"/>
      <charset val="238"/>
    </font>
    <font>
      <b/>
      <sz val="8"/>
      <name val="Arial"/>
      <family val="2"/>
      <charset val="238"/>
    </font>
    <font>
      <sz val="24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theme="7" tint="0.39997558519241921"/>
      <name val="Arial"/>
      <family val="2"/>
      <charset val="238"/>
    </font>
  </fonts>
  <fills count="7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rgb="FFFFFF00"/>
        <bgColor indexed="21"/>
      </patternFill>
    </fill>
    <fill>
      <patternFill patternType="solid">
        <fgColor theme="2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21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21"/>
      </patternFill>
    </fill>
    <fill>
      <patternFill patternType="solid">
        <fgColor theme="4" tint="0.79998168889431442"/>
        <bgColor indexed="21"/>
      </patternFill>
    </fill>
    <fill>
      <patternFill patternType="solid">
        <fgColor theme="9" tint="0.59999389629810485"/>
        <bgColor indexed="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21"/>
      </patternFill>
    </fill>
    <fill>
      <patternFill patternType="solid">
        <fgColor theme="9" tint="0.79998168889431442"/>
        <bgColor indexed="21"/>
      </patternFill>
    </fill>
    <fill>
      <patternFill patternType="solid">
        <fgColor theme="0" tint="-0.34998626667073579"/>
        <bgColor indexed="21"/>
      </patternFill>
    </fill>
    <fill>
      <patternFill patternType="solid">
        <fgColor rgb="FFFF0000"/>
        <bgColor indexed="2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2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59EE2"/>
        <bgColor indexed="2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3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5">
    <xf numFmtId="0" fontId="0" fillId="0" borderId="0" xfId="0"/>
    <xf numFmtId="0" fontId="29" fillId="43" borderId="10" xfId="0" applyFont="1" applyFill="1" applyBorder="1" applyAlignment="1">
      <alignment horizontal="left"/>
    </xf>
    <xf numFmtId="0" fontId="30" fillId="43" borderId="10" xfId="0" applyFont="1" applyFill="1" applyBorder="1" applyAlignment="1">
      <alignment horizontal="left"/>
    </xf>
    <xf numFmtId="0" fontId="31" fillId="43" borderId="0" xfId="0" applyFont="1" applyFill="1"/>
    <xf numFmtId="0" fontId="31" fillId="43" borderId="0" xfId="0" applyFont="1" applyFill="1" applyAlignment="1">
      <alignment horizontal="right"/>
    </xf>
    <xf numFmtId="0" fontId="31" fillId="44" borderId="0" xfId="0" applyFont="1" applyFill="1"/>
    <xf numFmtId="0" fontId="31" fillId="44" borderId="0" xfId="0" applyFont="1" applyFill="1" applyAlignment="1">
      <alignment wrapText="1"/>
    </xf>
    <xf numFmtId="0" fontId="30" fillId="44" borderId="0" xfId="0" applyFont="1" applyFill="1"/>
    <xf numFmtId="0" fontId="31" fillId="0" borderId="0" xfId="0" applyFont="1"/>
    <xf numFmtId="0" fontId="31" fillId="33" borderId="0" xfId="0" applyFont="1" applyFill="1"/>
    <xf numFmtId="0" fontId="33" fillId="43" borderId="0" xfId="0" applyFont="1" applyFill="1"/>
    <xf numFmtId="0" fontId="34" fillId="43" borderId="0" xfId="0" applyFont="1" applyFill="1"/>
    <xf numFmtId="0" fontId="31" fillId="43" borderId="11" xfId="0" applyFont="1" applyFill="1" applyBorder="1"/>
    <xf numFmtId="0" fontId="31" fillId="31" borderId="0" xfId="0" applyFont="1" applyFill="1" applyProtection="1">
      <protection locked="0"/>
    </xf>
    <xf numFmtId="0" fontId="31" fillId="32" borderId="0" xfId="0" applyFont="1" applyFill="1" applyProtection="1">
      <protection locked="0"/>
    </xf>
    <xf numFmtId="0" fontId="31" fillId="40" borderId="22" xfId="0" applyFont="1" applyFill="1" applyBorder="1" applyAlignment="1" applyProtection="1">
      <alignment shrinkToFit="1"/>
      <protection locked="0"/>
    </xf>
    <xf numFmtId="0" fontId="31" fillId="37" borderId="0" xfId="0" applyFont="1" applyFill="1" applyProtection="1">
      <protection locked="0"/>
    </xf>
    <xf numFmtId="0" fontId="38" fillId="44" borderId="0" xfId="0" applyFont="1" applyFill="1"/>
    <xf numFmtId="0" fontId="39" fillId="0" borderId="0" xfId="0" applyFont="1"/>
    <xf numFmtId="0" fontId="31" fillId="27" borderId="0" xfId="0" applyFont="1" applyFill="1" applyProtection="1">
      <protection locked="0"/>
    </xf>
    <xf numFmtId="0" fontId="31" fillId="43" borderId="0" xfId="0" applyFont="1" applyFill="1" applyAlignment="1">
      <alignment horizontal="center"/>
    </xf>
    <xf numFmtId="0" fontId="31" fillId="46" borderId="0" xfId="0" applyFont="1" applyFill="1" applyProtection="1">
      <protection locked="0"/>
    </xf>
    <xf numFmtId="0" fontId="40" fillId="43" borderId="0" xfId="0" applyFont="1" applyFill="1"/>
    <xf numFmtId="0" fontId="40" fillId="43" borderId="11" xfId="0" applyFont="1" applyFill="1" applyBorder="1" applyAlignment="1">
      <alignment horizontal="center"/>
    </xf>
    <xf numFmtId="0" fontId="31" fillId="43" borderId="0" xfId="0" applyFont="1" applyFill="1" applyAlignment="1">
      <alignment horizontal="left"/>
    </xf>
    <xf numFmtId="0" fontId="34" fillId="29" borderId="17" xfId="0" applyFont="1" applyFill="1" applyBorder="1"/>
    <xf numFmtId="0" fontId="31" fillId="30" borderId="18" xfId="0" applyFont="1" applyFill="1" applyBorder="1" applyAlignment="1">
      <alignment horizontal="center"/>
    </xf>
    <xf numFmtId="0" fontId="31" fillId="30" borderId="19" xfId="0" applyFont="1" applyFill="1" applyBorder="1" applyAlignment="1">
      <alignment horizontal="center"/>
    </xf>
    <xf numFmtId="0" fontId="31" fillId="30" borderId="20" xfId="0" applyFont="1" applyFill="1" applyBorder="1" applyAlignment="1">
      <alignment horizontal="center"/>
    </xf>
    <xf numFmtId="0" fontId="34" fillId="30" borderId="18" xfId="0" applyFont="1" applyFill="1" applyBorder="1"/>
    <xf numFmtId="0" fontId="34" fillId="30" borderId="19" xfId="0" applyFont="1" applyFill="1" applyBorder="1"/>
    <xf numFmtId="0" fontId="31" fillId="30" borderId="30" xfId="0" applyFont="1" applyFill="1" applyBorder="1" applyAlignment="1">
      <alignment horizontal="center"/>
    </xf>
    <xf numFmtId="0" fontId="34" fillId="30" borderId="30" xfId="0" applyFont="1" applyFill="1" applyBorder="1"/>
    <xf numFmtId="0" fontId="34" fillId="30" borderId="14" xfId="0" applyFont="1" applyFill="1" applyBorder="1"/>
    <xf numFmtId="0" fontId="31" fillId="30" borderId="12" xfId="0" applyFont="1" applyFill="1" applyBorder="1"/>
    <xf numFmtId="0" fontId="31" fillId="30" borderId="14" xfId="0" applyFont="1" applyFill="1" applyBorder="1"/>
    <xf numFmtId="0" fontId="31" fillId="30" borderId="13" xfId="0" applyFont="1" applyFill="1" applyBorder="1"/>
    <xf numFmtId="0" fontId="31" fillId="30" borderId="15" xfId="0" applyFont="1" applyFill="1" applyBorder="1"/>
    <xf numFmtId="0" fontId="31" fillId="30" borderId="15" xfId="0" applyFont="1" applyFill="1" applyBorder="1" applyAlignment="1">
      <alignment horizontal="center" wrapText="1"/>
    </xf>
    <xf numFmtId="0" fontId="31" fillId="30" borderId="15" xfId="0" applyFont="1" applyFill="1" applyBorder="1" applyAlignment="1">
      <alignment horizontal="center"/>
    </xf>
    <xf numFmtId="0" fontId="30" fillId="43" borderId="0" xfId="0" applyFont="1" applyFill="1"/>
    <xf numFmtId="0" fontId="41" fillId="43" borderId="0" xfId="0" applyFont="1" applyFill="1"/>
    <xf numFmtId="0" fontId="41" fillId="43" borderId="0" xfId="0" applyFont="1" applyFill="1" applyAlignment="1">
      <alignment horizontal="right"/>
    </xf>
    <xf numFmtId="0" fontId="41" fillId="53" borderId="0" xfId="0" applyFont="1" applyFill="1"/>
    <xf numFmtId="0" fontId="30" fillId="0" borderId="0" xfId="0" applyFont="1"/>
    <xf numFmtId="0" fontId="31" fillId="19" borderId="0" xfId="0" applyFont="1" applyFill="1" applyProtection="1">
      <protection locked="0"/>
    </xf>
    <xf numFmtId="0" fontId="31" fillId="28" borderId="0" xfId="0" applyFont="1" applyFill="1" applyProtection="1">
      <protection locked="0"/>
    </xf>
    <xf numFmtId="0" fontId="31" fillId="19" borderId="0" xfId="0" applyFont="1" applyFill="1"/>
    <xf numFmtId="0" fontId="31" fillId="25" borderId="0" xfId="0" applyFont="1" applyFill="1"/>
    <xf numFmtId="0" fontId="31" fillId="19" borderId="16" xfId="0" applyFont="1" applyFill="1" applyBorder="1"/>
    <xf numFmtId="0" fontId="31" fillId="24" borderId="16" xfId="0" applyFont="1" applyFill="1" applyBorder="1"/>
    <xf numFmtId="0" fontId="31" fillId="26" borderId="0" xfId="0" applyFont="1" applyFill="1"/>
    <xf numFmtId="0" fontId="31" fillId="34" borderId="0" xfId="0" applyFont="1" applyFill="1"/>
    <xf numFmtId="0" fontId="31" fillId="35" borderId="0" xfId="0" applyFont="1" applyFill="1"/>
    <xf numFmtId="0" fontId="31" fillId="36" borderId="0" xfId="0" applyFont="1" applyFill="1"/>
    <xf numFmtId="0" fontId="31" fillId="0" borderId="23" xfId="0" applyFont="1" applyBorder="1"/>
    <xf numFmtId="0" fontId="31" fillId="0" borderId="24" xfId="0" applyFont="1" applyBorder="1"/>
    <xf numFmtId="0" fontId="31" fillId="0" borderId="26" xfId="0" applyFont="1" applyBorder="1"/>
    <xf numFmtId="0" fontId="31" fillId="47" borderId="0" xfId="0" applyFont="1" applyFill="1"/>
    <xf numFmtId="0" fontId="31" fillId="45" borderId="0" xfId="0" applyFont="1" applyFill="1"/>
    <xf numFmtId="0" fontId="31" fillId="41" borderId="0" xfId="0" applyFont="1" applyFill="1"/>
    <xf numFmtId="0" fontId="31" fillId="48" borderId="0" xfId="0" applyFont="1" applyFill="1"/>
    <xf numFmtId="0" fontId="31" fillId="49" borderId="0" xfId="0" applyFont="1" applyFill="1"/>
    <xf numFmtId="0" fontId="31" fillId="50" borderId="0" xfId="0" applyFont="1" applyFill="1"/>
    <xf numFmtId="0" fontId="30" fillId="33" borderId="0" xfId="0" applyFont="1" applyFill="1"/>
    <xf numFmtId="0" fontId="31" fillId="42" borderId="0" xfId="0" applyFont="1" applyFill="1"/>
    <xf numFmtId="0" fontId="18" fillId="43" borderId="0" xfId="0" applyFont="1" applyFill="1" applyAlignment="1">
      <alignment horizontal="right"/>
    </xf>
    <xf numFmtId="0" fontId="18" fillId="33" borderId="0" xfId="0" applyFont="1" applyFill="1"/>
    <xf numFmtId="0" fontId="18" fillId="44" borderId="0" xfId="0" applyFont="1" applyFill="1"/>
    <xf numFmtId="0" fontId="31" fillId="44" borderId="32" xfId="0" applyFont="1" applyFill="1" applyBorder="1" applyProtection="1">
      <protection locked="0"/>
    </xf>
    <xf numFmtId="0" fontId="18" fillId="19" borderId="0" xfId="0" applyFont="1" applyFill="1" applyProtection="1">
      <protection locked="0"/>
    </xf>
    <xf numFmtId="0" fontId="18" fillId="55" borderId="34" xfId="0" applyFont="1" applyFill="1" applyBorder="1" applyProtection="1">
      <protection locked="0"/>
    </xf>
    <xf numFmtId="0" fontId="18" fillId="54" borderId="34" xfId="0" applyFont="1" applyFill="1" applyBorder="1" applyProtection="1">
      <protection locked="0"/>
    </xf>
    <xf numFmtId="0" fontId="32" fillId="60" borderId="0" xfId="0" applyFont="1" applyFill="1"/>
    <xf numFmtId="0" fontId="23" fillId="39" borderId="35" xfId="0" applyFont="1" applyFill="1" applyBorder="1" applyProtection="1">
      <protection locked="0"/>
    </xf>
    <xf numFmtId="0" fontId="18" fillId="0" borderId="0" xfId="0" applyFont="1"/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40" borderId="39" xfId="0" applyFont="1" applyFill="1" applyBorder="1" applyAlignment="1" applyProtection="1">
      <alignment horizontal="center" shrinkToFit="1"/>
      <protection locked="0"/>
    </xf>
    <xf numFmtId="0" fontId="18" fillId="40" borderId="35" xfId="0" applyFont="1" applyFill="1" applyBorder="1" applyAlignment="1" applyProtection="1">
      <alignment horizontal="center" shrinkToFit="1"/>
      <protection locked="0"/>
    </xf>
    <xf numFmtId="0" fontId="18" fillId="40" borderId="40" xfId="0" applyFont="1" applyFill="1" applyBorder="1" applyAlignment="1" applyProtection="1">
      <alignment horizontal="center" shrinkToFit="1"/>
      <protection locked="0"/>
    </xf>
    <xf numFmtId="0" fontId="18" fillId="30" borderId="46" xfId="0" applyFont="1" applyFill="1" applyBorder="1"/>
    <xf numFmtId="0" fontId="31" fillId="63" borderId="0" xfId="0" applyFont="1" applyFill="1"/>
    <xf numFmtId="0" fontId="18" fillId="62" borderId="35" xfId="0" applyFont="1" applyFill="1" applyBorder="1"/>
    <xf numFmtId="0" fontId="18" fillId="30" borderId="46" xfId="0" applyFont="1" applyFill="1" applyBorder="1" applyAlignment="1">
      <alignment horizontal="center" wrapText="1"/>
    </xf>
    <xf numFmtId="0" fontId="18" fillId="30" borderId="21" xfId="0" applyFont="1" applyFill="1" applyBorder="1" applyAlignment="1">
      <alignment horizontal="center" wrapText="1"/>
    </xf>
    <xf numFmtId="165" fontId="0" fillId="44" borderId="0" xfId="0" applyNumberFormat="1" applyFill="1" applyAlignment="1">
      <alignment horizontal="left" shrinkToFit="1"/>
    </xf>
    <xf numFmtId="0" fontId="31" fillId="25" borderId="0" xfId="0" applyFont="1" applyFill="1" applyProtection="1">
      <protection locked="0"/>
    </xf>
    <xf numFmtId="0" fontId="18" fillId="51" borderId="0" xfId="0" applyFont="1" applyFill="1"/>
    <xf numFmtId="0" fontId="18" fillId="66" borderId="0" xfId="0" applyFont="1" applyFill="1"/>
    <xf numFmtId="0" fontId="18" fillId="43" borderId="11" xfId="0" applyFont="1" applyFill="1" applyBorder="1"/>
    <xf numFmtId="0" fontId="18" fillId="55" borderId="0" xfId="0" applyFont="1" applyFill="1"/>
    <xf numFmtId="0" fontId="31" fillId="68" borderId="0" xfId="0" applyFont="1" applyFill="1"/>
    <xf numFmtId="0" fontId="18" fillId="69" borderId="0" xfId="0" applyFont="1" applyFill="1"/>
    <xf numFmtId="0" fontId="31" fillId="55" borderId="0" xfId="0" applyFont="1" applyFill="1"/>
    <xf numFmtId="0" fontId="31" fillId="70" borderId="0" xfId="0" applyFont="1" applyFill="1"/>
    <xf numFmtId="0" fontId="31" fillId="47" borderId="0" xfId="0" applyFont="1" applyFill="1" applyProtection="1">
      <protection locked="0"/>
    </xf>
    <xf numFmtId="0" fontId="31" fillId="35" borderId="0" xfId="0" applyFont="1" applyFill="1" applyProtection="1">
      <protection locked="0"/>
    </xf>
    <xf numFmtId="0" fontId="31" fillId="45" borderId="0" xfId="0" applyFont="1" applyFill="1" applyProtection="1">
      <protection locked="0"/>
    </xf>
    <xf numFmtId="0" fontId="31" fillId="59" borderId="0" xfId="0" applyFont="1" applyFill="1" applyProtection="1">
      <protection locked="0"/>
    </xf>
    <xf numFmtId="0" fontId="31" fillId="36" borderId="0" xfId="0" applyFont="1" applyFill="1" applyProtection="1">
      <protection locked="0"/>
    </xf>
    <xf numFmtId="0" fontId="31" fillId="64" borderId="0" xfId="0" applyFont="1" applyFill="1" applyProtection="1">
      <protection locked="0"/>
    </xf>
    <xf numFmtId="0" fontId="31" fillId="58" borderId="0" xfId="0" applyFont="1" applyFill="1" applyProtection="1">
      <protection locked="0"/>
    </xf>
    <xf numFmtId="0" fontId="18" fillId="58" borderId="34" xfId="0" applyFont="1" applyFill="1" applyBorder="1" applyProtection="1">
      <protection locked="0"/>
    </xf>
    <xf numFmtId="0" fontId="31" fillId="67" borderId="0" xfId="0" applyFont="1" applyFill="1" applyProtection="1">
      <protection locked="0"/>
    </xf>
    <xf numFmtId="0" fontId="31" fillId="34" borderId="0" xfId="0" applyFont="1" applyFill="1" applyProtection="1">
      <protection locked="0"/>
    </xf>
    <xf numFmtId="0" fontId="31" fillId="65" borderId="0" xfId="0" applyFont="1" applyFill="1" applyProtection="1">
      <protection locked="0"/>
    </xf>
    <xf numFmtId="0" fontId="18" fillId="44" borderId="0" xfId="0" applyFont="1" applyFill="1" applyProtection="1">
      <protection locked="0"/>
    </xf>
    <xf numFmtId="0" fontId="31" fillId="44" borderId="0" xfId="0" applyFont="1" applyFill="1" applyProtection="1">
      <protection locked="0"/>
    </xf>
    <xf numFmtId="0" fontId="31" fillId="71" borderId="0" xfId="0" applyFont="1" applyFill="1" applyProtection="1">
      <protection locked="0"/>
    </xf>
    <xf numFmtId="0" fontId="18" fillId="57" borderId="0" xfId="0" applyFont="1" applyFill="1" applyProtection="1">
      <protection locked="0"/>
    </xf>
    <xf numFmtId="0" fontId="31" fillId="61" borderId="0" xfId="0" applyFont="1" applyFill="1" applyProtection="1">
      <protection locked="0"/>
    </xf>
    <xf numFmtId="0" fontId="18" fillId="36" borderId="0" xfId="0" applyFont="1" applyFill="1" applyProtection="1">
      <protection locked="0"/>
    </xf>
    <xf numFmtId="0" fontId="31" fillId="56" borderId="0" xfId="0" applyFont="1" applyFill="1" applyProtection="1">
      <protection locked="0"/>
    </xf>
    <xf numFmtId="0" fontId="35" fillId="43" borderId="0" xfId="0" applyFont="1" applyFill="1"/>
    <xf numFmtId="0" fontId="36" fillId="44" borderId="0" xfId="0" applyFont="1" applyFill="1"/>
    <xf numFmtId="164" fontId="31" fillId="19" borderId="0" xfId="0" applyNumberFormat="1" applyFont="1" applyFill="1" applyAlignment="1">
      <alignment horizontal="center" shrinkToFit="1"/>
    </xf>
    <xf numFmtId="164" fontId="31" fillId="19" borderId="0" xfId="0" applyNumberFormat="1" applyFont="1" applyFill="1" applyAlignment="1">
      <alignment horizontal="right"/>
    </xf>
    <xf numFmtId="164" fontId="31" fillId="19" borderId="0" xfId="0" applyNumberFormat="1" applyFont="1" applyFill="1" applyAlignment="1">
      <alignment shrinkToFit="1"/>
    </xf>
    <xf numFmtId="164" fontId="31" fillId="19" borderId="0" xfId="0" applyNumberFormat="1" applyFont="1" applyFill="1" applyAlignment="1">
      <alignment horizontal="right" shrinkToFit="1"/>
    </xf>
    <xf numFmtId="0" fontId="18" fillId="43" borderId="0" xfId="0" applyFont="1" applyFill="1"/>
    <xf numFmtId="0" fontId="31" fillId="43" borderId="0" xfId="0" applyFont="1" applyFill="1" applyAlignment="1">
      <alignment vertical="center"/>
    </xf>
    <xf numFmtId="0" fontId="18" fillId="45" borderId="36" xfId="0" applyFont="1" applyFill="1" applyBorder="1" applyAlignment="1">
      <alignment horizontal="center" wrapText="1"/>
    </xf>
    <xf numFmtId="0" fontId="18" fillId="45" borderId="37" xfId="0" applyFont="1" applyFill="1" applyBorder="1" applyAlignment="1">
      <alignment horizontal="center" wrapText="1"/>
    </xf>
    <xf numFmtId="0" fontId="18" fillId="45" borderId="38" xfId="0" applyFont="1" applyFill="1" applyBorder="1" applyAlignment="1">
      <alignment horizontal="center" wrapText="1"/>
    </xf>
    <xf numFmtId="0" fontId="18" fillId="62" borderId="36" xfId="0" applyFont="1" applyFill="1" applyBorder="1" applyAlignment="1">
      <alignment horizontal="center" wrapText="1"/>
    </xf>
    <xf numFmtId="0" fontId="18" fillId="62" borderId="37" xfId="0" applyFont="1" applyFill="1" applyBorder="1" applyAlignment="1">
      <alignment horizontal="center" wrapText="1"/>
    </xf>
    <xf numFmtId="0" fontId="18" fillId="62" borderId="38" xfId="0" applyFont="1" applyFill="1" applyBorder="1" applyAlignment="1">
      <alignment horizontal="center" wrapText="1"/>
    </xf>
    <xf numFmtId="0" fontId="31" fillId="40" borderId="50" xfId="0" applyFont="1" applyFill="1" applyBorder="1" applyAlignment="1" applyProtection="1">
      <alignment shrinkToFit="1"/>
      <protection locked="0"/>
    </xf>
    <xf numFmtId="0" fontId="31" fillId="38" borderId="39" xfId="0" applyFont="1" applyFill="1" applyBorder="1" applyAlignment="1" applyProtection="1">
      <alignment shrinkToFit="1"/>
      <protection locked="0"/>
    </xf>
    <xf numFmtId="0" fontId="31" fillId="38" borderId="35" xfId="0" applyFont="1" applyFill="1" applyBorder="1" applyAlignment="1" applyProtection="1">
      <alignment shrinkToFit="1"/>
      <protection locked="0"/>
    </xf>
    <xf numFmtId="0" fontId="31" fillId="38" borderId="40" xfId="0" applyFont="1" applyFill="1" applyBorder="1" applyAlignment="1" applyProtection="1">
      <alignment shrinkToFit="1"/>
      <protection locked="0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57" borderId="0" xfId="0" applyFont="1" applyFill="1"/>
    <xf numFmtId="0" fontId="18" fillId="63" borderId="0" xfId="0" applyFont="1" applyFill="1"/>
    <xf numFmtId="0" fontId="31" fillId="66" borderId="0" xfId="0" applyFont="1" applyFill="1" applyProtection="1">
      <protection locked="0"/>
    </xf>
    <xf numFmtId="0" fontId="18" fillId="47" borderId="0" xfId="0" applyFont="1" applyFill="1"/>
    <xf numFmtId="0" fontId="31" fillId="69" borderId="0" xfId="0" applyFont="1" applyFill="1" applyProtection="1">
      <protection locked="0"/>
    </xf>
    <xf numFmtId="0" fontId="37" fillId="37" borderId="25" xfId="0" applyFont="1" applyFill="1" applyBorder="1" applyAlignment="1">
      <alignment horizontal="center" vertical="center"/>
    </xf>
    <xf numFmtId="0" fontId="33" fillId="43" borderId="49" xfId="0" applyFont="1" applyFill="1" applyBorder="1"/>
    <xf numFmtId="0" fontId="33" fillId="0" borderId="49" xfId="0" applyFont="1" applyBorder="1"/>
    <xf numFmtId="0" fontId="33" fillId="0" borderId="0" xfId="0" applyFont="1"/>
    <xf numFmtId="0" fontId="31" fillId="37" borderId="23" xfId="0" applyFont="1" applyFill="1" applyBorder="1"/>
    <xf numFmtId="0" fontId="30" fillId="0" borderId="26" xfId="0" applyFont="1" applyBorder="1"/>
    <xf numFmtId="0" fontId="30" fillId="0" borderId="24" xfId="0" applyFont="1" applyBorder="1"/>
    <xf numFmtId="0" fontId="31" fillId="52" borderId="31" xfId="0" applyFont="1" applyFill="1" applyBorder="1" applyAlignment="1">
      <alignment horizontal="center" textRotation="90"/>
    </xf>
    <xf numFmtId="0" fontId="30" fillId="29" borderId="32" xfId="0" applyFont="1" applyFill="1" applyBorder="1" applyAlignment="1">
      <alignment horizontal="center" textRotation="90"/>
    </xf>
    <xf numFmtId="0" fontId="30" fillId="29" borderId="33" xfId="0" applyFont="1" applyFill="1" applyBorder="1" applyAlignment="1">
      <alignment horizontal="center" textRotation="90"/>
    </xf>
    <xf numFmtId="0" fontId="35" fillId="43" borderId="0" xfId="0" applyFont="1" applyFill="1"/>
    <xf numFmtId="0" fontId="30" fillId="0" borderId="0" xfId="0" applyFont="1"/>
    <xf numFmtId="0" fontId="31" fillId="30" borderId="15" xfId="0" applyFont="1" applyFill="1" applyBorder="1" applyAlignment="1">
      <alignment horizontal="center" wrapText="1"/>
    </xf>
    <xf numFmtId="0" fontId="31" fillId="30" borderId="27" xfId="0" applyFont="1" applyFill="1" applyBorder="1" applyAlignment="1">
      <alignment horizontal="center" wrapText="1"/>
    </xf>
    <xf numFmtId="0" fontId="31" fillId="30" borderId="28" xfId="0" applyFont="1" applyFill="1" applyBorder="1" applyAlignment="1">
      <alignment horizontal="center" wrapText="1"/>
    </xf>
    <xf numFmtId="0" fontId="31" fillId="28" borderId="15" xfId="0" applyFont="1" applyFill="1" applyBorder="1" applyAlignment="1" applyProtection="1">
      <alignment horizontal="left"/>
      <protection locked="0"/>
    </xf>
    <xf numFmtId="0" fontId="18" fillId="28" borderId="15" xfId="0" applyFont="1" applyFill="1" applyBorder="1" applyAlignment="1" applyProtection="1">
      <alignment horizontal="left"/>
      <protection locked="0"/>
    </xf>
    <xf numFmtId="0" fontId="31" fillId="38" borderId="28" xfId="0" applyFont="1" applyFill="1" applyBorder="1" applyAlignment="1" applyProtection="1">
      <alignment shrinkToFit="1"/>
      <protection locked="0"/>
    </xf>
    <xf numFmtId="0" fontId="31" fillId="38" borderId="29" xfId="0" applyFont="1" applyFill="1" applyBorder="1" applyAlignment="1" applyProtection="1">
      <alignment shrinkToFit="1"/>
      <protection locked="0"/>
    </xf>
    <xf numFmtId="0" fontId="31" fillId="38" borderId="27" xfId="0" applyFont="1" applyFill="1" applyBorder="1" applyAlignment="1" applyProtection="1">
      <alignment shrinkToFit="1"/>
      <protection locked="0"/>
    </xf>
    <xf numFmtId="0" fontId="0" fillId="29" borderId="47" xfId="0" applyFill="1" applyBorder="1" applyAlignment="1">
      <alignment horizontal="center" vertical="center"/>
    </xf>
    <xf numFmtId="0" fontId="0" fillId="29" borderId="48" xfId="0" applyFill="1" applyBorder="1" applyAlignment="1">
      <alignment horizontal="center" vertical="center"/>
    </xf>
    <xf numFmtId="0" fontId="0" fillId="29" borderId="45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0" builtinId="15" customBuiltin="1"/>
    <cellStyle name="Neutrálna" xfId="25" builtinId="28" customBuiltin="1"/>
    <cellStyle name="Normálna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65"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  <border>
        <right style="thin">
          <color auto="1"/>
        </right>
        <vertical/>
        <horizontal/>
      </border>
    </dxf>
    <dxf>
      <font>
        <b/>
        <i val="0"/>
      </font>
      <border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/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left/>
        <right style="thin">
          <color indexed="8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right style="thin">
          <color auto="1"/>
        </right>
        <vertical/>
        <horizontal/>
      </border>
    </dxf>
    <dxf>
      <fill>
        <patternFill>
          <bgColor theme="4" tint="0.59996337778862885"/>
        </patternFill>
      </fill>
      <border>
        <right style="thin">
          <color auto="1"/>
        </right>
        <vertical/>
        <horizontal/>
      </border>
    </dxf>
    <dxf>
      <fill>
        <patternFill>
          <bgColor theme="4" tint="0.59996337778862885"/>
        </patternFill>
      </fill>
      <border>
        <left/>
        <right/>
        <vertical/>
        <horizontal/>
      </border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left/>
        <right/>
      </border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fill>
        <patternFill patternType="solid">
          <fgColor indexed="31"/>
          <bgColor indexed="22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ill>
        <patternFill patternType="solid">
          <fgColor auto="1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fill>
        <patternFill patternType="solid">
          <fgColor indexed="26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ill>
        <patternFill patternType="solid">
          <fgColor indexed="26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fill>
        <patternFill patternType="solid">
          <fgColor indexed="26"/>
          <bgColor rgb="FFFFFFCC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border>
        <left/>
        <right style="thin">
          <color indexed="8"/>
        </right>
        <top/>
        <bottom style="hair">
          <color indexed="22"/>
        </bottom>
      </border>
    </dxf>
    <dxf>
      <border>
        <left/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/>
        <top/>
        <bottom style="hair">
          <color indexed="22"/>
        </bottom>
      </border>
    </dxf>
    <dxf>
      <border>
        <left style="thin">
          <color indexed="8"/>
        </left>
        <right/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fill>
        <patternFill patternType="solid">
          <fgColor indexed="60"/>
          <bgColor indexed="10"/>
        </patternFill>
      </fill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 style="hair">
          <color indexed="22"/>
        </bottom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border>
        <left style="thin">
          <color indexed="8"/>
        </left>
        <right style="thin">
          <color indexed="8"/>
        </right>
        <top/>
        <bottom style="thin">
          <color indexed="8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border>
        <left/>
        <right/>
        <top style="thin">
          <color indexed="8"/>
        </top>
        <bottom/>
      </border>
    </dxf>
    <dxf>
      <border>
        <left style="thin">
          <color indexed="8"/>
        </left>
        <right/>
        <top/>
        <bottom/>
      </border>
    </dxf>
    <dxf>
      <fill>
        <patternFill>
          <bgColor theme="0" tint="-0.14996795556505021"/>
        </patternFill>
      </fill>
      <border>
        <left style="thin">
          <color auto="1"/>
        </left>
        <vertical/>
        <horizontal/>
      </border>
    </dxf>
    <dxf>
      <border>
        <left/>
        <right/>
        <top style="thin">
          <color indexed="8"/>
        </top>
        <bottom/>
      </border>
    </dxf>
    <dxf>
      <border>
        <left/>
        <right/>
        <top style="thin">
          <color indexed="8"/>
        </top>
        <bottom/>
      </border>
    </dxf>
    <dxf>
      <border>
        <left/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left/>
        <right style="thin">
          <color indexed="8"/>
        </right>
        <top/>
        <bottom/>
      </border>
    </dxf>
    <dxf>
      <border>
        <left/>
        <right/>
        <top style="thin">
          <color indexed="8"/>
        </top>
        <bottom/>
      </border>
    </dxf>
    <dxf>
      <border>
        <left/>
        <right style="thin">
          <color indexed="8"/>
        </right>
        <top/>
        <bottom/>
      </border>
    </dxf>
    <dxf>
      <fill>
        <patternFill>
          <bgColor theme="0" tint="-0.14996795556505021"/>
        </patternFill>
      </fill>
      <border>
        <right style="thin">
          <color auto="1"/>
        </right>
        <vertical/>
        <horizontal/>
      </border>
    </dxf>
    <dxf>
      <border>
        <left/>
        <right/>
        <top style="thin">
          <color indexed="8"/>
        </top>
        <bottom/>
      </border>
    </dxf>
    <dxf>
      <border>
        <left/>
        <right/>
        <top/>
        <bottom/>
      </border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 style="thin">
          <color indexed="8"/>
        </right>
        <top/>
        <bottom/>
      </border>
    </dxf>
    <dxf>
      <border>
        <left/>
        <right style="thin">
          <color indexed="8"/>
        </right>
        <top/>
        <bottom/>
      </border>
    </dxf>
  </dxfs>
  <tableStyles count="0" defaultTableStyle="TableStyleMedium2" defaultPivotStyle="PivotStyleLight16"/>
  <colors>
    <mruColors>
      <color rgb="FFC59EE2"/>
      <color rgb="FFDCC4E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152401</xdr:colOff>
      <xdr:row>0</xdr:row>
      <xdr:rowOff>19050</xdr:rowOff>
    </xdr:from>
    <xdr:to>
      <xdr:col>34</xdr:col>
      <xdr:colOff>1</xdr:colOff>
      <xdr:row>0</xdr:row>
      <xdr:rowOff>285750</xdr:rowOff>
    </xdr:to>
    <xdr:pic>
      <xdr:nvPicPr>
        <xdr:cNvPr id="1112" name="Picture 3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3026" y="19050"/>
          <a:ext cx="971550" cy="266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10</xdr:col>
      <xdr:colOff>33642</xdr:colOff>
      <xdr:row>1</xdr:row>
      <xdr:rowOff>95250</xdr:rowOff>
    </xdr:from>
    <xdr:to>
      <xdr:col>12</xdr:col>
      <xdr:colOff>10678</xdr:colOff>
      <xdr:row>5</xdr:row>
      <xdr:rowOff>133350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9A33EA6C-E8D2-4696-8BA3-5E22FE6B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3442" y="428625"/>
          <a:ext cx="195823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indexed="50"/>
  </sheetPr>
  <dimension ref="A1:DJ923"/>
  <sheetViews>
    <sheetView tabSelected="1" workbookViewId="0">
      <selection activeCell="V15" sqref="V15"/>
    </sheetView>
  </sheetViews>
  <sheetFormatPr defaultRowHeight="12.75" x14ac:dyDescent="0.2"/>
  <cols>
    <col min="1" max="1" width="2.85546875" style="8" customWidth="1"/>
    <col min="2" max="2" width="9.7109375" style="8" customWidth="1"/>
    <col min="3" max="3" width="30.7109375" style="8" customWidth="1"/>
    <col min="4" max="6" width="4.140625" style="8" customWidth="1"/>
    <col min="7" max="7" width="27.140625" style="8" customWidth="1"/>
    <col min="8" max="8" width="2.5703125" style="8" customWidth="1"/>
    <col min="9" max="10" width="2.42578125" style="8" customWidth="1"/>
    <col min="11" max="11" width="27.140625" style="8" customWidth="1"/>
    <col min="12" max="12" width="2.5703125" style="8" customWidth="1"/>
    <col min="13" max="14" width="2.42578125" style="8" customWidth="1"/>
    <col min="15" max="16" width="4.140625" style="8" customWidth="1"/>
    <col min="17" max="18" width="5.7109375" style="8" hidden="1" customWidth="1"/>
    <col min="19" max="20" width="5.7109375" style="44" hidden="1" customWidth="1"/>
    <col min="21" max="21" width="16.7109375" style="8" customWidth="1"/>
    <col min="22" max="22" width="14.5703125" style="8" customWidth="1"/>
    <col min="23" max="28" width="0" style="8" hidden="1" customWidth="1"/>
    <col min="29" max="29" width="6.140625" style="8" customWidth="1"/>
    <col min="30" max="30" width="8.140625" style="8" customWidth="1"/>
    <col min="31" max="31" width="15.140625" style="8" customWidth="1"/>
    <col min="32" max="32" width="6.7109375" style="8" customWidth="1"/>
    <col min="33" max="33" width="6" style="8" customWidth="1"/>
    <col min="34" max="34" width="2.85546875" style="8" customWidth="1"/>
    <col min="35" max="35" width="0" style="8" hidden="1" customWidth="1"/>
    <col min="36" max="36" width="6.85546875" style="8" customWidth="1"/>
    <col min="37" max="37" width="0" style="8" hidden="1" customWidth="1"/>
    <col min="38" max="38" width="0.140625" style="8" customWidth="1"/>
    <col min="39" max="39" width="7.5703125" style="8" customWidth="1"/>
    <col min="40" max="40" width="9.5703125" style="8" customWidth="1"/>
    <col min="41" max="41" width="2" style="8" customWidth="1"/>
    <col min="42" max="42" width="21.140625" style="8" customWidth="1"/>
    <col min="43" max="43" width="5.7109375" style="8" customWidth="1"/>
    <col min="44" max="46" width="0" style="8" hidden="1" customWidth="1"/>
    <col min="47" max="47" width="5.7109375" style="8" customWidth="1"/>
    <col min="48" max="49" width="0" style="8" hidden="1" customWidth="1"/>
    <col min="50" max="53" width="0" style="44" hidden="1" customWidth="1"/>
    <col min="54" max="60" width="0" style="8" hidden="1" customWidth="1"/>
    <col min="61" max="61" width="0" style="44" hidden="1" customWidth="1"/>
    <col min="62" max="108" width="0" style="8" hidden="1" customWidth="1"/>
    <col min="109" max="111" width="5.7109375" style="8" customWidth="1"/>
    <col min="112" max="114" width="5.7109375" style="8" hidden="1" customWidth="1"/>
    <col min="115" max="121" width="5.7109375" style="8" customWidth="1"/>
    <col min="122" max="16384" width="9.140625" style="8"/>
  </cols>
  <sheetData>
    <row r="1" spans="1:114" ht="26.25" customHeight="1" thickTop="1" thickBot="1" x14ac:dyDescent="0.3">
      <c r="A1" s="1" t="s">
        <v>2896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 t="b">
        <f ca="1">AND(ROW()-7&gt;MAX($AX$8:$AX$299),ROW()-7&lt;=MAX($AX$8:$AX$305))</f>
        <v>0</v>
      </c>
      <c r="AJ1" s="3"/>
      <c r="AK1" s="3"/>
      <c r="AL1" s="3"/>
      <c r="AM1" s="3"/>
      <c r="AN1" s="3"/>
      <c r="AO1" s="3"/>
      <c r="AP1" s="4" t="s">
        <v>871</v>
      </c>
      <c r="AQ1" s="73">
        <v>6</v>
      </c>
      <c r="AR1" s="3"/>
      <c r="AS1" s="3"/>
      <c r="AT1" s="3"/>
      <c r="AU1" s="3"/>
      <c r="AV1" s="3"/>
      <c r="AW1" s="5"/>
      <c r="AX1" s="5" t="s">
        <v>657</v>
      </c>
      <c r="AY1" s="6" t="s">
        <v>658</v>
      </c>
      <c r="AZ1" s="123" t="s">
        <v>2075</v>
      </c>
      <c r="BA1" s="124" t="s">
        <v>2076</v>
      </c>
      <c r="BB1" s="124" t="s">
        <v>2077</v>
      </c>
      <c r="BC1" s="124" t="s">
        <v>1660</v>
      </c>
      <c r="BD1" s="124" t="s">
        <v>2078</v>
      </c>
      <c r="BE1" s="124" t="s">
        <v>2080</v>
      </c>
      <c r="BF1" s="125" t="s">
        <v>2079</v>
      </c>
      <c r="BG1" s="126" t="s">
        <v>1656</v>
      </c>
      <c r="BH1" s="127" t="s">
        <v>1657</v>
      </c>
      <c r="BI1" s="127" t="s">
        <v>1658</v>
      </c>
      <c r="BJ1" s="128" t="s">
        <v>1660</v>
      </c>
      <c r="BK1" s="5" t="s">
        <v>893</v>
      </c>
      <c r="BL1" s="5"/>
      <c r="BM1" s="5"/>
      <c r="BN1" s="5"/>
      <c r="BO1" s="5"/>
      <c r="BP1" s="5"/>
      <c r="BQ1" s="5"/>
      <c r="BR1" s="5"/>
      <c r="BS1" s="5"/>
      <c r="BV1" s="95" t="e">
        <f ca="1">IF(AND(MID(BV4,1,2)="19",MID(BV4,1,7)&lt;&gt;"19  sen"),"42x0,5","")</f>
        <v>#N/A</v>
      </c>
      <c r="BW1" s="8" t="e">
        <f ca="1">IF(AND(MID(BV4,1,2)="19",MID(BV4,1,7)&lt;&gt;"19  sen"),"42x0,5",IF(OR(ISERR(FIND("PM",BV4,1))=FALSE,ISERR(FIND("PG",BV4,1))=FALSE,ISERR(FIND("HG",BV4,1))=FALSE,ISERR(FIND("ST30",BV4,1))=FALSE,ISERR(FIND("Senosan",BV4,1))=FALSE),"22x1*","22x1"))</f>
        <v>#N/A</v>
      </c>
      <c r="CP1" s="75" t="s">
        <v>1659</v>
      </c>
      <c r="CS1" s="3"/>
      <c r="CT1" s="67" t="s">
        <v>1496</v>
      </c>
      <c r="CU1" s="9">
        <v>1</v>
      </c>
      <c r="CV1" s="9"/>
      <c r="CW1" s="9"/>
      <c r="CY1" s="75" t="s">
        <v>2032</v>
      </c>
      <c r="DH1" s="3"/>
      <c r="DI1" s="3"/>
      <c r="DJ1" s="3"/>
    </row>
    <row r="2" spans="1:114" ht="18.75" customHeight="1" x14ac:dyDescent="0.4">
      <c r="A2" s="3"/>
      <c r="B2" s="142" t="s">
        <v>671</v>
      </c>
      <c r="C2" s="143"/>
      <c r="D2" s="143"/>
      <c r="E2" s="143"/>
      <c r="F2" s="143"/>
      <c r="G2" s="10"/>
      <c r="H2" s="10"/>
      <c r="I2" s="10"/>
      <c r="J2" s="1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1" t="s">
        <v>3</v>
      </c>
      <c r="AE2" s="11"/>
      <c r="AF2" s="11"/>
      <c r="AG2" s="12">
        <f>SUM($F$8:$F$153)</f>
        <v>0</v>
      </c>
      <c r="AH2" s="12" t="s">
        <v>4</v>
      </c>
      <c r="AI2" s="3"/>
      <c r="AJ2" s="3"/>
      <c r="AK2" s="3"/>
      <c r="AM2" s="3"/>
      <c r="AN2" s="3"/>
      <c r="AO2" s="3"/>
      <c r="AP2" s="4"/>
      <c r="AQ2" s="66" t="s">
        <v>2047</v>
      </c>
      <c r="AR2" s="13">
        <f>IF(AE3&lt;&gt;"",AE3,1)</f>
        <v>1</v>
      </c>
      <c r="AS2" s="14">
        <v>1</v>
      </c>
      <c r="AT2" s="3" t="s">
        <v>14</v>
      </c>
      <c r="AU2" s="3"/>
      <c r="AV2" s="3"/>
      <c r="AW2" s="5"/>
      <c r="AX2" s="15">
        <v>17</v>
      </c>
      <c r="AY2" s="129">
        <v>11.5</v>
      </c>
      <c r="AZ2" s="130">
        <v>0.95</v>
      </c>
      <c r="BA2" s="131">
        <v>1.59</v>
      </c>
      <c r="BB2" s="131">
        <v>1.59</v>
      </c>
      <c r="BC2" s="131">
        <v>2.33</v>
      </c>
      <c r="BD2" s="131">
        <v>2.33</v>
      </c>
      <c r="BE2" s="131">
        <v>1.69</v>
      </c>
      <c r="BF2" s="132">
        <v>2.44</v>
      </c>
      <c r="BG2" s="79">
        <v>1.07</v>
      </c>
      <c r="BH2" s="80">
        <v>1.93</v>
      </c>
      <c r="BI2" s="80">
        <v>1.76</v>
      </c>
      <c r="BJ2" s="81">
        <v>2.73</v>
      </c>
      <c r="BK2" s="15">
        <v>5</v>
      </c>
      <c r="BL2" s="5"/>
      <c r="BM2" s="5"/>
      <c r="BN2" s="5"/>
      <c r="BO2" s="5"/>
      <c r="BP2" s="5"/>
      <c r="BQ2" s="5"/>
      <c r="BR2" s="87" t="s">
        <v>2044</v>
      </c>
      <c r="BS2" s="74">
        <v>20</v>
      </c>
      <c r="BU2" s="94" t="e">
        <f ca="1">IF(MID(BV4,1,6)="38  PD","HPL",IF(ISERR(FIND("dyha",BV4,1)),"22x0,5","24x0,5"))</f>
        <v>#N/A</v>
      </c>
      <c r="BV2" s="51" t="e">
        <f ca="1">IF(AND(MID(BV4,1,2)="19",MID(BV4,1,7)&lt;&gt;"19  sen"),"24x2",IF(OR(ISERR(FIND("PM",BV4,1))=FALSE,ISERR(FIND("PG",BV4,1))=FALSE,ISERR(FIND("HG",BV4,1))=FALSE,ISERR(FIND("ST30",BV4,1))=FALSE,ISERR(FIND("Senosan",BV4,1))=FALSE),"22x1*","22x2"))</f>
        <v>#N/A</v>
      </c>
      <c r="CS2" s="3"/>
      <c r="CT2" s="67" t="s">
        <v>1491</v>
      </c>
      <c r="CU2" s="9">
        <v>2</v>
      </c>
      <c r="CV2" s="9"/>
      <c r="CW2" s="9"/>
      <c r="CY2" s="75" t="s">
        <v>2030</v>
      </c>
      <c r="DH2" s="3"/>
      <c r="DI2" s="122" t="str">
        <f>CONCATENATE(AS6," €/m2   s DPH")</f>
        <v>3,3 €/m2   s DPH</v>
      </c>
      <c r="DJ2" s="141" t="s">
        <v>665</v>
      </c>
    </row>
    <row r="3" spans="1:114" ht="14.25" customHeight="1" thickBot="1" x14ac:dyDescent="0.45">
      <c r="A3" s="3"/>
      <c r="B3" s="144"/>
      <c r="C3" s="144"/>
      <c r="D3" s="144"/>
      <c r="E3" s="144"/>
      <c r="F3" s="144"/>
      <c r="G3" s="3"/>
      <c r="H3" s="115"/>
      <c r="I3" s="116"/>
      <c r="J3" s="116"/>
      <c r="K3" s="116"/>
      <c r="L3" s="4"/>
      <c r="M3" s="3"/>
      <c r="N3" s="3"/>
      <c r="O3" s="3"/>
      <c r="P3" s="3"/>
      <c r="Q3" s="3"/>
      <c r="R3" s="3"/>
      <c r="S3" s="151" t="str">
        <f>IF(DJ2="A","s dovozom","")</f>
        <v/>
      </c>
      <c r="T3" s="152"/>
      <c r="U3" s="3"/>
      <c r="V3" s="3"/>
      <c r="W3" s="3"/>
      <c r="X3" s="3"/>
      <c r="Y3" s="3"/>
      <c r="Z3" s="3"/>
      <c r="AA3" s="3"/>
      <c r="AB3" s="3"/>
      <c r="AC3" s="3"/>
      <c r="AD3" s="3" t="s">
        <v>0</v>
      </c>
      <c r="AE3" s="3">
        <f>IF(AS2="","",AS2)</f>
        <v>1</v>
      </c>
      <c r="AF3" s="156"/>
      <c r="AG3" s="156"/>
      <c r="AH3" s="156"/>
      <c r="AI3" s="3"/>
      <c r="AJ3" s="3" t="s">
        <v>663</v>
      </c>
      <c r="AK3" s="3"/>
      <c r="AM3" s="3"/>
      <c r="AN3" s="3"/>
      <c r="AO3" s="3"/>
      <c r="AP3" s="3"/>
      <c r="AQ3" s="3"/>
      <c r="AR3" s="13" t="str">
        <f>IF(AF3="","",AF3)</f>
        <v/>
      </c>
      <c r="AS3" s="16" t="str">
        <f>IF(AL6="","",AL6)</f>
        <v/>
      </c>
      <c r="AT3" s="3"/>
      <c r="AU3" s="3"/>
      <c r="AV3" s="3"/>
      <c r="AW3" s="17" t="s">
        <v>891</v>
      </c>
      <c r="AX3" s="7"/>
      <c r="AY3" s="7"/>
      <c r="AZ3" s="133" t="s">
        <v>2069</v>
      </c>
      <c r="BA3" s="134" t="s">
        <v>2070</v>
      </c>
      <c r="BB3" s="134" t="s">
        <v>2068</v>
      </c>
      <c r="BC3" s="134" t="s">
        <v>2071</v>
      </c>
      <c r="BD3" s="134" t="s">
        <v>2072</v>
      </c>
      <c r="BE3" s="134" t="s">
        <v>2073</v>
      </c>
      <c r="BF3" s="135" t="s">
        <v>2074</v>
      </c>
      <c r="BG3" s="76" t="s">
        <v>1652</v>
      </c>
      <c r="BH3" s="77" t="s">
        <v>1653</v>
      </c>
      <c r="BI3" s="77" t="s">
        <v>1654</v>
      </c>
      <c r="BJ3" s="78" t="s">
        <v>1655</v>
      </c>
      <c r="BK3" s="5"/>
      <c r="BL3" s="5"/>
      <c r="BM3" s="5"/>
      <c r="BN3" s="5"/>
      <c r="BO3" s="5"/>
      <c r="BP3" s="5"/>
      <c r="BQ3" s="5"/>
      <c r="BR3" s="5"/>
      <c r="BS3" s="17" t="s">
        <v>892</v>
      </c>
      <c r="BV3" s="93" t="str">
        <f ca="1">IF(OR(ISERR(FIND("PM",BV4,1))=FALSE,ISERR(FIND("PG",BV4,1))=FALSE,ISERR(FIND("HG",BV4,1))=FALSE,ISERR(FIND("ST30",BV4,1))=FALSE,ISERR(FIND("Senosan",BV4,1))=FALSE),"42x1","42x2")</f>
        <v>42x1</v>
      </c>
      <c r="CS3" s="3"/>
      <c r="CT3" s="67" t="s">
        <v>1490</v>
      </c>
      <c r="CU3" s="9">
        <v>3</v>
      </c>
      <c r="CV3" s="9"/>
      <c r="CW3" s="9"/>
      <c r="CY3" s="75" t="s">
        <v>2031</v>
      </c>
      <c r="DH3" s="145"/>
      <c r="DI3" s="146"/>
      <c r="DJ3" s="147"/>
    </row>
    <row r="4" spans="1:114" ht="14.25" customHeight="1" thickTop="1" x14ac:dyDescent="0.2">
      <c r="A4" s="3"/>
      <c r="B4" s="22" t="s">
        <v>2063</v>
      </c>
      <c r="C4" s="7"/>
      <c r="D4" s="7"/>
      <c r="E4" s="7"/>
      <c r="F4" s="7"/>
      <c r="G4" s="3"/>
      <c r="H4" s="116"/>
      <c r="I4" s="116"/>
      <c r="J4" s="116"/>
      <c r="K4" s="116"/>
      <c r="L4" s="4"/>
      <c r="M4" s="3"/>
      <c r="N4" s="4"/>
      <c r="O4" s="3"/>
      <c r="P4" s="3"/>
      <c r="Q4" s="3"/>
      <c r="R4" s="3"/>
      <c r="S4" s="152"/>
      <c r="T4" s="152"/>
      <c r="U4" s="3"/>
      <c r="V4" s="3"/>
      <c r="W4" s="3"/>
      <c r="X4" s="3"/>
      <c r="Y4" s="3"/>
      <c r="Z4" s="3"/>
      <c r="AA4" s="3"/>
      <c r="AB4" s="3"/>
      <c r="AC4" s="3"/>
      <c r="AD4" s="3" t="s">
        <v>1</v>
      </c>
      <c r="AE4" s="3"/>
      <c r="AF4" s="156"/>
      <c r="AG4" s="156"/>
      <c r="AH4" s="156"/>
      <c r="AI4" s="3"/>
      <c r="AJ4" s="3" t="s">
        <v>667</v>
      </c>
      <c r="AK4" s="3"/>
      <c r="AM4" s="3"/>
      <c r="AN4" s="3"/>
      <c r="AO4" s="3"/>
      <c r="AP4" s="3"/>
      <c r="AQ4" s="3"/>
      <c r="AR4" s="13" t="str">
        <f>IF(AF4="","",AF4)</f>
        <v/>
      </c>
      <c r="AS4" s="19">
        <f>MAX($BE$7:$BE$299)</f>
        <v>0</v>
      </c>
      <c r="AT4" s="3"/>
      <c r="AU4" s="3"/>
      <c r="AV4" s="3"/>
      <c r="AW4" s="5"/>
      <c r="AX4" s="7"/>
      <c r="AY4" s="7"/>
      <c r="AZ4" s="7"/>
      <c r="BA4" s="7"/>
      <c r="BB4" s="5"/>
      <c r="BC4" s="5"/>
      <c r="BD4" s="5"/>
      <c r="BE4" s="5"/>
      <c r="BF4" s="5"/>
      <c r="BG4" s="5"/>
      <c r="BH4" s="5"/>
      <c r="BI4" s="7"/>
      <c r="BJ4" s="5"/>
      <c r="BK4" s="5"/>
      <c r="BL4" s="5"/>
      <c r="BM4" s="5"/>
      <c r="BN4" s="5"/>
      <c r="BO4" s="5"/>
      <c r="BP4" s="5"/>
      <c r="BQ4" s="5"/>
      <c r="BR4" s="5"/>
      <c r="BS4" s="5"/>
      <c r="BU4" s="18" t="s">
        <v>673</v>
      </c>
      <c r="BV4" s="96" t="e">
        <f ca="1">VLOOKUP(OFFSET($Q$8,MAX(A8:A153)-1,0),$CC$13:$CJ$748,8,FALSE)</f>
        <v>#N/A</v>
      </c>
      <c r="CM4" s="8" t="s">
        <v>662</v>
      </c>
      <c r="CS4" s="3"/>
      <c r="CT4" s="67" t="s">
        <v>1492</v>
      </c>
      <c r="CU4" s="9">
        <v>4</v>
      </c>
      <c r="CV4" s="9"/>
      <c r="CW4" s="9"/>
      <c r="CY4" s="75" t="s">
        <v>2033</v>
      </c>
    </row>
    <row r="5" spans="1:114" ht="14.25" customHeight="1" x14ac:dyDescent="0.2">
      <c r="A5" s="3"/>
      <c r="B5" s="22" t="s">
        <v>2064</v>
      </c>
      <c r="C5" s="3"/>
      <c r="D5" s="3"/>
      <c r="E5" s="3"/>
      <c r="F5" s="20"/>
      <c r="G5" s="3"/>
      <c r="H5" s="20"/>
      <c r="I5" s="20"/>
      <c r="J5" s="20"/>
      <c r="K5" s="3"/>
      <c r="L5" s="3"/>
      <c r="M5" s="20"/>
      <c r="N5" s="20"/>
      <c r="O5" s="148" t="s">
        <v>817</v>
      </c>
      <c r="P5" s="148" t="s">
        <v>818</v>
      </c>
      <c r="Q5" s="3"/>
      <c r="R5" s="3"/>
      <c r="S5" s="3"/>
      <c r="T5" s="3"/>
      <c r="U5" s="161" t="s">
        <v>8</v>
      </c>
      <c r="V5" s="162"/>
      <c r="W5" s="3"/>
      <c r="X5" s="3"/>
      <c r="Y5" s="3"/>
      <c r="Z5" s="3"/>
      <c r="AA5" s="3"/>
      <c r="AB5" s="3"/>
      <c r="AC5" s="3"/>
      <c r="AD5" s="3" t="s">
        <v>2</v>
      </c>
      <c r="AE5" s="3"/>
      <c r="AF5" s="156"/>
      <c r="AG5" s="156"/>
      <c r="AH5" s="156"/>
      <c r="AI5" s="3"/>
      <c r="AJ5" s="3"/>
      <c r="AK5" s="3"/>
      <c r="AL5" s="3"/>
      <c r="AM5" s="3"/>
      <c r="AN5" s="3"/>
      <c r="AO5" s="3"/>
      <c r="AP5" s="3"/>
      <c r="AQ5" s="3"/>
      <c r="AR5" s="13" t="str">
        <f>IF(AF5="","",AF5)</f>
        <v/>
      </c>
      <c r="AS5" s="21" t="str">
        <f>IF(DJ2="A",VLOOKUP("dovoz odhad",$AD$8:$AN$153,11,FALSE),"")</f>
        <v/>
      </c>
      <c r="AT5" s="3"/>
      <c r="AU5" s="3"/>
      <c r="AV5" s="3"/>
      <c r="AW5" s="5"/>
      <c r="AX5" s="7"/>
      <c r="AY5" s="7"/>
      <c r="AZ5" s="7"/>
      <c r="BA5" s="7"/>
      <c r="BB5" s="5"/>
      <c r="BC5" s="5"/>
      <c r="BD5" s="5"/>
      <c r="BE5" s="5"/>
      <c r="BF5" s="5"/>
      <c r="BG5" s="5"/>
      <c r="BH5" s="5"/>
      <c r="BI5" s="7"/>
      <c r="BJ5" s="5"/>
      <c r="BK5" s="5"/>
      <c r="BL5" s="5"/>
      <c r="BM5" s="5"/>
      <c r="BN5" s="5"/>
      <c r="BO5" s="5"/>
      <c r="BP5" s="5"/>
      <c r="BQ5" s="5"/>
      <c r="BR5" s="5"/>
      <c r="BS5" s="5"/>
      <c r="BU5" s="8" t="s">
        <v>683</v>
      </c>
      <c r="BV5" s="8" t="s">
        <v>683</v>
      </c>
      <c r="CB5" s="75"/>
      <c r="CD5" s="75"/>
      <c r="CM5" s="8" t="s">
        <v>664</v>
      </c>
      <c r="CS5" s="3"/>
      <c r="CT5" s="67" t="s">
        <v>1495</v>
      </c>
      <c r="CU5" s="9">
        <v>5</v>
      </c>
      <c r="CV5" s="9"/>
      <c r="CW5" s="9"/>
      <c r="CY5" s="75" t="s">
        <v>2034</v>
      </c>
    </row>
    <row r="6" spans="1:114" ht="14.25" customHeight="1" x14ac:dyDescent="0.2">
      <c r="A6" s="3"/>
      <c r="B6" s="22" t="s">
        <v>2065</v>
      </c>
      <c r="C6" s="3"/>
      <c r="D6" s="3"/>
      <c r="E6" s="3"/>
      <c r="F6" s="3"/>
      <c r="G6" s="3"/>
      <c r="H6" s="3"/>
      <c r="I6" s="3"/>
      <c r="J6" s="12"/>
      <c r="K6" s="3"/>
      <c r="L6" s="3"/>
      <c r="M6" s="3"/>
      <c r="N6" s="3"/>
      <c r="O6" s="149"/>
      <c r="P6" s="149"/>
      <c r="Q6" s="12"/>
      <c r="R6" s="12"/>
      <c r="S6" s="12"/>
      <c r="T6" s="12"/>
      <c r="U6" s="163"/>
      <c r="V6" s="164"/>
      <c r="W6" s="23"/>
      <c r="X6" s="23"/>
      <c r="Y6" s="23"/>
      <c r="Z6" s="23"/>
      <c r="AA6" s="91" t="s">
        <v>2053</v>
      </c>
      <c r="AB6" s="91" t="s">
        <v>2054</v>
      </c>
      <c r="AC6" s="3"/>
      <c r="AD6" s="3" t="s">
        <v>13</v>
      </c>
      <c r="AE6" s="3"/>
      <c r="AF6" s="157"/>
      <c r="AG6" s="156"/>
      <c r="AH6" s="156"/>
      <c r="AI6" s="3"/>
      <c r="AJ6" s="24" t="s">
        <v>15</v>
      </c>
      <c r="AK6" s="3"/>
      <c r="AL6" s="158"/>
      <c r="AM6" s="159"/>
      <c r="AN6" s="160"/>
      <c r="AO6" s="3"/>
      <c r="AP6" s="3"/>
      <c r="AQ6" s="3"/>
      <c r="AR6" s="13" t="str">
        <f>IF(AF6="","",AF6)</f>
        <v/>
      </c>
      <c r="AS6" s="3">
        <v>3.3</v>
      </c>
      <c r="AT6" s="3"/>
      <c r="AU6" s="3"/>
      <c r="AV6" s="3"/>
      <c r="AW6" s="5"/>
      <c r="AX6" s="7"/>
      <c r="AY6" s="7"/>
      <c r="AZ6" s="7"/>
      <c r="BA6" s="7"/>
      <c r="BB6" s="5"/>
      <c r="BC6" s="5"/>
      <c r="BD6" s="5"/>
      <c r="BE6" s="5"/>
      <c r="BF6" s="5"/>
      <c r="BG6" s="5"/>
      <c r="BH6" s="5"/>
      <c r="BI6" s="7"/>
      <c r="BJ6" s="5"/>
      <c r="BK6" s="5"/>
      <c r="BL6" s="5"/>
      <c r="BM6" s="5"/>
      <c r="BN6" s="5"/>
      <c r="BO6" s="5"/>
      <c r="BP6" s="5"/>
      <c r="BQ6" s="5"/>
      <c r="BR6" s="5"/>
      <c r="BS6" s="5"/>
      <c r="BU6" s="8" t="s">
        <v>691</v>
      </c>
      <c r="BV6" s="8" t="s">
        <v>690</v>
      </c>
      <c r="BW6" s="8" t="str">
        <f>IF(OR(ISERR(FIND("PM",CB13,1))=FALSE,ISERR(FIND("PG",CB13,1))=FALSE,ISERR(FIND("HG",CB13,1))=FALSE,ISERR(FIND("ST30",CB13,1))=FALSE,ISERR(FIND("Senosan",CB13,1))=FALSE),"",IF(MID(CB13,1,2)="18",SUBSTITUTE(CB13,18,"22x0,5",1),IF(AND(MID(CB13,1,2)="19",MID(CB13,1,7)&lt;&gt;"19  Sen"),SUBSTITUTE(CB13,19,"24x0,5",1),"")))</f>
        <v>22x0,5  Biela hladká</v>
      </c>
      <c r="CM6" s="8" t="s">
        <v>665</v>
      </c>
      <c r="CS6" s="3"/>
      <c r="CT6" s="67" t="s">
        <v>1493</v>
      </c>
      <c r="CU6" s="9">
        <v>6</v>
      </c>
      <c r="CV6" s="9"/>
      <c r="CW6" s="9"/>
      <c r="CY6" s="8" t="s">
        <v>810</v>
      </c>
    </row>
    <row r="7" spans="1:114" ht="25.5" customHeight="1" x14ac:dyDescent="0.2">
      <c r="A7" s="3"/>
      <c r="B7" s="25" t="s">
        <v>2060</v>
      </c>
      <c r="C7" s="25" t="s">
        <v>5</v>
      </c>
      <c r="D7" s="26" t="s">
        <v>6</v>
      </c>
      <c r="E7" s="27" t="s">
        <v>7</v>
      </c>
      <c r="F7" s="28" t="s">
        <v>4</v>
      </c>
      <c r="G7" s="29" t="s">
        <v>2058</v>
      </c>
      <c r="H7" s="30"/>
      <c r="I7" s="27" t="s">
        <v>6</v>
      </c>
      <c r="J7" s="28" t="s">
        <v>7</v>
      </c>
      <c r="K7" s="29" t="s">
        <v>2055</v>
      </c>
      <c r="L7" s="30"/>
      <c r="M7" s="27" t="s">
        <v>6</v>
      </c>
      <c r="N7" s="31" t="s">
        <v>7</v>
      </c>
      <c r="O7" s="150"/>
      <c r="P7" s="150" t="s">
        <v>816</v>
      </c>
      <c r="Q7" s="32"/>
      <c r="R7" s="29"/>
      <c r="S7" s="30" t="str">
        <f>CONCATENATE("a",AA7)</f>
        <v>a</v>
      </c>
      <c r="T7" s="30" t="str">
        <f>CONCATENATE("b",AB7)</f>
        <v>b</v>
      </c>
      <c r="U7" s="86" t="s">
        <v>2066</v>
      </c>
      <c r="V7" s="85" t="s">
        <v>2067</v>
      </c>
      <c r="W7" s="82" t="s">
        <v>2029</v>
      </c>
      <c r="X7" s="82" t="s">
        <v>2029</v>
      </c>
      <c r="Y7" s="82" t="s">
        <v>2029</v>
      </c>
      <c r="Z7" s="82" t="s">
        <v>2029</v>
      </c>
      <c r="AA7" s="33" t="str">
        <f>Q8</f>
        <v/>
      </c>
      <c r="AB7" s="33" t="str">
        <f>Q8</f>
        <v/>
      </c>
      <c r="AC7" s="3"/>
      <c r="AD7" s="34" t="s">
        <v>9</v>
      </c>
      <c r="AE7" s="35"/>
      <c r="AF7" s="36" t="s">
        <v>12</v>
      </c>
      <c r="AG7" s="153" t="s">
        <v>1240</v>
      </c>
      <c r="AH7" s="154"/>
      <c r="AI7" s="37" t="s">
        <v>545</v>
      </c>
      <c r="AJ7" s="38" t="s">
        <v>670</v>
      </c>
      <c r="AK7" s="155" t="s">
        <v>669</v>
      </c>
      <c r="AL7" s="154"/>
      <c r="AM7" s="38" t="s">
        <v>668</v>
      </c>
      <c r="AN7" s="39" t="s">
        <v>546</v>
      </c>
      <c r="AO7" s="3"/>
      <c r="AP7" s="40" t="s">
        <v>809</v>
      </c>
      <c r="AQ7" s="3"/>
      <c r="AR7" s="3"/>
      <c r="AS7" s="3"/>
      <c r="AT7" s="3"/>
      <c r="AU7" s="3"/>
      <c r="AV7" s="3"/>
      <c r="AW7" s="3"/>
      <c r="AX7" s="3"/>
      <c r="AY7" s="41"/>
      <c r="AZ7" s="41"/>
      <c r="BA7" s="41"/>
      <c r="BB7" s="41"/>
      <c r="BC7" s="41">
        <f>MAX(BA8:BA299)</f>
        <v>0</v>
      </c>
      <c r="BD7" s="41"/>
      <c r="BE7" s="41">
        <f>MAX(BC7:BC299)</f>
        <v>0</v>
      </c>
      <c r="BF7" s="41"/>
      <c r="BG7" s="41" t="str">
        <f>CONCATENATE(,"22x0,5 ",MID($C$8,4,LEN($C$8)))</f>
        <v xml:space="preserve">22x0,5 </v>
      </c>
      <c r="BH7" s="41" t="str">
        <f>CONCATENATE(,"22x2 ",MID($C$8,4,LEN($C$8)))</f>
        <v xml:space="preserve">22x2 </v>
      </c>
      <c r="BI7" s="41" t="s">
        <v>2081</v>
      </c>
      <c r="BJ7" s="42" t="s">
        <v>804</v>
      </c>
      <c r="BK7" s="42" t="s">
        <v>805</v>
      </c>
      <c r="BL7" s="41" t="s">
        <v>806</v>
      </c>
      <c r="BM7" s="41" t="s">
        <v>807</v>
      </c>
      <c r="BN7" s="41" t="s">
        <v>808</v>
      </c>
      <c r="BO7" s="41" t="s">
        <v>2046</v>
      </c>
      <c r="BP7" s="84" t="s">
        <v>2040</v>
      </c>
      <c r="BQ7" s="84" t="s">
        <v>2041</v>
      </c>
      <c r="BR7" s="84" t="s">
        <v>4</v>
      </c>
      <c r="BS7" s="84" t="s">
        <v>2042</v>
      </c>
      <c r="BT7" s="43" t="s">
        <v>829</v>
      </c>
      <c r="BV7" s="44"/>
      <c r="BW7" s="44"/>
      <c r="BX7" s="44"/>
      <c r="BY7" s="44"/>
      <c r="CL7" s="44" t="s">
        <v>815</v>
      </c>
      <c r="CM7" s="8" t="s">
        <v>666</v>
      </c>
      <c r="CN7" s="9"/>
      <c r="CO7" s="9">
        <f>CN8</f>
        <v>0</v>
      </c>
      <c r="CP7" s="9">
        <f>CN8</f>
        <v>0</v>
      </c>
      <c r="CS7" s="3"/>
      <c r="CT7" s="67" t="s">
        <v>1494</v>
      </c>
      <c r="CU7" s="9">
        <v>7</v>
      </c>
      <c r="CV7" s="9"/>
      <c r="CW7" s="9"/>
      <c r="CY7" s="75" t="s">
        <v>2043</v>
      </c>
    </row>
    <row r="8" spans="1:114" ht="11.25" customHeight="1" x14ac:dyDescent="0.2">
      <c r="A8" s="22" t="str">
        <f>IF(D8&lt;&gt;"",MAX($A$7:A7)+1,"")</f>
        <v/>
      </c>
      <c r="B8" s="45"/>
      <c r="C8" s="45"/>
      <c r="D8" s="46"/>
      <c r="E8" s="46"/>
      <c r="F8" s="46"/>
      <c r="G8" s="70"/>
      <c r="H8" s="47" t="str">
        <f t="shared" ref="H8" si="0">IF(AND(G8="",OR(I8&lt;&gt;"",J8&lt;&gt;"")),"-II-","")</f>
        <v/>
      </c>
      <c r="I8" s="46"/>
      <c r="J8" s="46"/>
      <c r="K8" s="45"/>
      <c r="L8" s="47" t="str">
        <f t="shared" ref="L8" si="1">IF(AND(K8="",OR(M8&lt;&gt;"",N8&lt;&gt;"")),"-II-","")</f>
        <v/>
      </c>
      <c r="M8" s="46"/>
      <c r="N8" s="46"/>
      <c r="O8" s="45"/>
      <c r="P8" s="45"/>
      <c r="Q8" s="48" t="str">
        <f t="shared" ref="Q8" si="2">IF(D8="","",IF(C8="",Q7,IF(ISNA(VLOOKUP(C8,$CB$11:$CI$700,2,FALSE)),CONCATENATE("NEW",A8),VLOOKUP(C8,$CB$11:$CI$700,2,FALSE))))</f>
        <v/>
      </c>
      <c r="R8" s="48" t="str">
        <f t="shared" ref="R8" si="3">IF(D8="","",IF(C8="",R7,C8))</f>
        <v/>
      </c>
      <c r="S8" s="48" t="str">
        <f t="shared" ref="S8" si="4">IF(D8="","",IF(AA8="","",IF(AA8=99999,G8,IF(G8="",S7,CONCATENATE(IF(RIGHT(G8,4)="dyha","h",IF(MID(G8,1,3)="HPL","l","a")),AA8)))))</f>
        <v/>
      </c>
      <c r="T8" s="48" t="str">
        <f t="shared" ref="T8" si="5">IF(D8="","",IF(AB8="","",IF(AB8=99999,K8,IF(K8="",T7,CONCATENATE(IF(RIGHT(K8,4)="dyha",HLOOKUP(MID(K8,1,FIND(" ",K8,1)-1),$BG$1:$BJ$3,3,FALSE),HLOOKUP(IF(MID(K8,1,5)="22x1*","22x1* ",MID(K8,1,FIND(" ",K8,1)-1)),$AZ$1:$BF$3,3,FALSE)),AB8)))))</f>
        <v/>
      </c>
      <c r="U8" s="70"/>
      <c r="V8" s="70"/>
      <c r="W8" s="45"/>
      <c r="X8" s="45"/>
      <c r="Y8" s="45"/>
      <c r="Z8" s="45"/>
      <c r="AA8" s="48" t="str">
        <f>IF(D8="",AA7,IF(G8="",AA7,IF(ISNA(VLOOKUP(MID(G8,FIND(" ",G8,1)+2,LEN(G8)),$CA$12:$CC$755,3,FALSE)),99999,VLOOKUP(MID(G8,FIND(" ",G8,1)+2,LEN(G8)),$CA$12:$CC$755,3,FALSE))))</f>
        <v/>
      </c>
      <c r="AB8" s="48" t="str">
        <f>IF(D8="",AB7,IF(K8="",AB7,IF(ISNA(VLOOKUP(MID(K8,FIND(" ",K8,1)+2,LEN(K8)),$CA$12:$CC$755,3,FALSE)),99999,VLOOKUP(MID(K8,FIND(" ",K8,1)+2,LEN(K8)),$CA$12:$CC$755,3,FALSE))))</f>
        <v/>
      </c>
      <c r="AC8" s="3"/>
      <c r="AD8" s="47" t="str">
        <f ca="1">IF(ROW()-7&lt;=MAX($AX$8:$AX$305),CONCATENATE(IF(AND(AZ8&lt;&gt;"",AY8&lt;&gt;"Drážkovanie"),IF(RIGHT(VLOOKUP(ROW()-7,$AX$8:$AZ$305,2,FALSE),4)="dyha","Hrana ",IF(MID(VLOOKUP(ROW()-7,$AX$8:$AZ$305,2,FALSE),1,3)="HPL","","ABS ")),""),VLOOKUP(ROW()-7,$AX$8:$AZ$305,2,FALSE)),IF(ROW()-7&lt;=MAX($AX$8:$AX$305)+1,IF(SUM($AN$7:AN7)&lt;2,"Min. objednávka","Spolu odhad"),IF(AND(ROW()-7&lt;=MAX($AX$8:$AX$305)+2,AD7&lt;&gt;"Spolu odhad"),"Spolu odhad","")))</f>
        <v>Min. objednávka</v>
      </c>
      <c r="AE8" s="47"/>
      <c r="AF8" s="47"/>
      <c r="AG8" s="47" t="str">
        <f ca="1">IF(OR(AL8&lt;&gt;"m2",AD8="dovoz odhad"),IF(OR(MID(AD8,1,7)="9  Zás-",MID(AD8,1,6)="38  PD"),ROUNDUP(AK8/2.05,0)*2.05,AK8),IF(MID(AJ8,1,3)="tab",ROUNDUP(AK8/AI8,0)*AI8,AK8))</f>
        <v/>
      </c>
      <c r="AH8" s="47" t="str">
        <f ca="1">IF(AL8="","",AL8)</f>
        <v/>
      </c>
      <c r="AI8" s="47" t="str">
        <f ca="1">IF(ISNA(VLOOKUP(AD8,$CB$12:$CH$515,6,FALSE)),"",VLOOKUP(AD8,$CB$12:$CH$515,6,FALSE))</f>
        <v/>
      </c>
      <c r="AJ8" s="117" t="str">
        <f ca="1">IF(ISNA(VLOOKUP(AD8,$CB$12:$CH$748,5,FALSE)),"",IF(OR(VLOOKUP(AD8,$CB$12:$CH$748,5,FALSE)=0,VLOOKUP(AD8,$CB$12:$CH$748,5,FALSE)=""),"tab",VLOOKUP(AD8,$CB$12:$CH$748,5,FALSE)))</f>
        <v/>
      </c>
      <c r="AK8" s="47" t="str">
        <f ca="1">IF(AY8&lt;&gt;"",ROUNDUP(IF(AX8&lt;=$BC$7,SUMIF($BB$8:$BB$299,AY8,$BJ$8:$BJ$299),0)+IF(AND(AX8&gt;$BC$7,AX8&lt;=$BE$7),SUMIF($BD$8:$BD$299,AY8,$BL$8:$BL$299),0)+IF(AND(AX8&gt;MAX($BC$7:$BC$299),AX8&lt;=MAX($BE$7:$BE$299)),SUMIF($BF$8:$BF$299,AY8,$BM$8:$BM$299),0),3),IF(AD8="dovoz odhad",SUMIF($AL$7:AL7,"m2",$AG$7:AG7),IF(AD8="lišta pod 80 mm",$AZ$304,IF(AD8="Drážkovanie",SUM($BN$8:$BN$299),IF(AD8="Zlepovanie (spájanie)",ROUNDUP(SUM($BK$8:$BK$299),3),IF(AD8="Formatovanie zlep. dielcov",ROUNDUP(SUM($BI$8:$BI$299),3),IF(AD8="Otvor na pánt Ø 35 mm",ROUNDUP(SUM($BT$8:$BT$299),3),"")))))))</f>
        <v/>
      </c>
      <c r="AL8" s="47" t="str">
        <f ca="1">IF(AY8&lt;&gt;"",IF(AX8&lt;=MAX($BA$8:$BA$298),IF(OR(MID(AD8,1,7)="9  Zás-",MID(AD8,1,6)="38  PD"),"m","m2"),IF(AX8&lt;=$AS$4,"m","")),IF(AD8="dovoz odhad","m2",IF(AD8="lišta pod 80 mm","ks",IF(AD8="Drážkovanie","m",IF(AD8="Zlepovanie (spájanie)","m2 ",IF(AD8="Formatovanie zlep. dielcov","m2 ",IF(AD8="Otvor na pánt Ø 35 mm","ks ","")))))))</f>
        <v/>
      </c>
      <c r="AM8" s="119" t="str">
        <f ca="1">IF(AG8="","",IF(ISNA(VLOOKUP(AD8,$CB$12:$CH$748,6,FALSE)),ROUND(IF(MID(AD8,1,3)="HPL",$BC$2*1.2,IF(MID(AD8,1,5)="Hrana",IF(MID(AD8,1,12)="Hrana 24x0,5",$BG$2*1.2,IF(MID(AD8,1,10)="Hrana 24x2",$BH$2*1.2,IF(MID(AD8,1,12)="Hrana 42x0,5",$BI$2*1.2,$BJ$2*1.2))),IF(MID(AD8,1,9)="ABS 22x1*",$BE$2*1.2,IF(MID(AD8,1,8)="ABS 42x1",$BF$2*1.2,IF(MID(AD8,1,8)="ABS 42x2",$BC$2*1.2,IF(MID(AD8,1,10)="ABS 22x0,5",$AZ$2*1.2,IF(MID(AD8,1,8)="ABS 22x2",$BA$2*1.2,IF(MID(AD8,1,9)="ABS 22x1 ",$BB$2*1.2,IF(MID(AD8,1,11)="Drážkovanie",0.6,IF(AD8="lišta pod 80 mm",1.5,IF(AD8="dovoz odhad",$AS$6,IF(AD8="Zlepovanie (spájanie)",6,IF(AD8="Formatovanie zlep. dielcov",2.5,IF(AD8="Otvor na pánt Ø 35 mm",0.4,"")))))))))))))),2),ROUND(VLOOKUP(AD8,$CB$12:$CH$748,3,FALSE)*1.2,2)))</f>
        <v/>
      </c>
      <c r="AN8" s="120">
        <f ca="1">IF(AD8="","",IF(AD8="Min. objednávka",2-SUM($AN$7:AN7),IF(AD8="Spolu odhad",ROUND(SUM($AN$7:AN7),2),IF(AM8="","???",ROUND(AG8*AM8,2)))))</f>
        <v>2</v>
      </c>
      <c r="AO8" s="3"/>
      <c r="AP8" s="89" t="str">
        <f>IF(OR(MID(U8,1,6)="duplak",U8="zlep s doskou podtým"),CONCATENATE(F8," ks  ",D8," x ",E8," x ",VALUE(MID(BB8,1,2))+IF(C154="",IF(U8="zlep s doskou podtým",VALUE(MID(BB9,1,2)),VALUE(MID(BB8,1,2))),VALUE(MID(BB154,1,2)))," mm"),"")</f>
        <v/>
      </c>
      <c r="AQ8" s="3"/>
      <c r="AR8" s="52">
        <v>1</v>
      </c>
      <c r="AS8" s="3"/>
      <c r="AT8" s="3"/>
      <c r="AU8" s="121"/>
      <c r="AV8" s="3"/>
      <c r="AW8" s="3"/>
      <c r="AX8" s="47" t="str">
        <f>IF(MAX($AX$7:AX7)+1&lt;=$AS$4,MAX($AX$7:AX7)+1,"")</f>
        <v/>
      </c>
      <c r="AY8" s="47" t="str">
        <f>IF(MAX($AX$7:AX7)+1&gt;$AS$4,"",IF(AX8&lt;=$BC$7,VLOOKUP(AX8,BA$8:BB$299,2,FALSE),IF(AX8&lt;=$BE$7,VLOOKUP(AX8,BC$8:BD$299,2,FALSE),IF(AX8&lt;=MAX($BE$8:$BE$299),VLOOKUP(AX8,BE$8:BF$299,2,FALSE),IF(AX8=$AS$4,VLOOKUP(AX8,$AS$4:$AU$4,2,FALSE),"")))))</f>
        <v/>
      </c>
      <c r="AZ8" s="47" t="str">
        <f>IF(MAX($AX$7:AX7)+1&gt;$AS$4,"",IF(AX8&lt;=$BC$7,"",IF(AX8&lt;=$BE$7,MID(VLOOKUP(AX8,BC$8:BD$299,2,FALSE),1,1),IF(AX8&lt;=MAX($BE$8:$BE$299),MID(VLOOKUP(AX8,BE$8:BF$299,2,FALSE),1,1),IF(AX8&lt;=$AS$4,VLOOKUP(AX8,$AS$4:$AU$4,3,FALSE),"")))))</f>
        <v/>
      </c>
      <c r="BA8" s="49" t="str">
        <f>IF(AND(BB8&lt;&gt;"",ISNA(VLOOKUP(BB8,BB$7:BB7,1,FALSE))),MAX(BA$7:BA7)+1,"")</f>
        <v/>
      </c>
      <c r="BB8" s="50" t="str">
        <f t="shared" ref="BB8" si="6">IF(D8="","",IF(C8="",BB7,C8))</f>
        <v/>
      </c>
      <c r="BC8" s="49" t="str">
        <f>IF(AND(BD8&lt;&gt;"",ISNA(VLOOKUP(BD8,BD$7:BD7,1,FALSE))),MAX(BC$7:BC7)+1,"")</f>
        <v/>
      </c>
      <c r="BD8" s="50" t="str">
        <f t="shared" ref="BD8" si="7">IF(AND(I8="",J8=""),"",BG8)</f>
        <v/>
      </c>
      <c r="BE8" s="49" t="str">
        <f>IF(AND(BF8&lt;&gt;"",ISNA(VLOOKUP(BF8,BF$7:BF7,1,FALSE))),MAX(BE$7:BE7)+1,"")</f>
        <v/>
      </c>
      <c r="BF8" s="50" t="str">
        <f t="shared" ref="BF8" si="8">IF(AND(M8="",N8=""),"",BH8)</f>
        <v/>
      </c>
      <c r="BG8" s="50" t="str">
        <f t="shared" ref="BG8" si="9">IF(G8="",BG7,G8)</f>
        <v xml:space="preserve">22x0,5 </v>
      </c>
      <c r="BH8" s="50" t="str">
        <f t="shared" ref="BH8" si="10">IF(K8="",BH7,K8)</f>
        <v xml:space="preserve">22x2 </v>
      </c>
      <c r="BI8" s="47" t="str">
        <f>IF(AND(BS8&lt;&gt;"",BP8&lt;&gt;"",BS8&lt;&gt;"falošný duplak"),(SUM(BP8)*SUM(BQ8)*SUM(BR8))/1000000/2,"")</f>
        <v/>
      </c>
      <c r="BJ8" s="47" t="str">
        <f>IF(D8&lt;&gt;"",(SUM(BP8)*SUM(BQ8)*SUM(BR8))/1000000,"")</f>
        <v/>
      </c>
      <c r="BK8" s="47" t="str">
        <f>IF(AND(BS8&lt;&gt;"",BP8&lt;&gt;""),(SUM(BP8)*SUM(BQ8)*SUM(BR8))/1000000/2,"")</f>
        <v/>
      </c>
      <c r="BL8" s="47" t="str">
        <f t="shared" ref="BL8" si="11">IF(D8&lt;&gt;"",((D8*IF(I8="",0,I8)+E8*IF(J8="",0,J8))*F8)/1000,"")</f>
        <v/>
      </c>
      <c r="BM8" s="47" t="str">
        <f t="shared" ref="BM8" si="12">IF(D8&lt;&gt;"",((D8*IF(M8="",0,M8)+E8*IF(N8="",0,N8))*F8)/1000,"")</f>
        <v/>
      </c>
      <c r="BN8" s="51" t="str">
        <f t="shared" ref="BN8" si="13">IF(D8="","",((IF(RIGHT(O8,1)="X",D8,E8)*IF(LEN(O8)=0,0,1))*F8)/1000)</f>
        <v/>
      </c>
      <c r="BO8" s="51" t="str">
        <f>CONCATENATE(IF(OR(AND(BP8&lt;&gt;D8,D8&lt;80,OR(J8&lt;&gt;"",N8&lt;&gt;"",I8&lt;&gt;"",M8&lt;&gt;"")),AND(BQ8&lt;&gt;E8,E8&lt;80,OR(J8&lt;&gt;"",N8&lt;&gt;"",I8&lt;&gt;"",M8&lt;&gt;""))),CONCATENATE("lišta ",D8,"x",E8),""))</f>
        <v/>
      </c>
      <c r="BP8" s="51" t="str">
        <f>IF(D8="","",IF(U7="zlep s doskou podtým",BP7,IF(AND(D8&lt;80,OR(I8&lt;&gt;"",M8&lt;&gt;"",J8&lt;&gt;"",N8&lt;&gt;"")),80,D8)+IF(AND(BS8&lt;&gt;"",BS8&lt;&gt;"falošný duplak"),20,0)))</f>
        <v/>
      </c>
      <c r="BQ8" s="51" t="str">
        <f>IF(E8="","",IF(U7="zlep s doskou podtým",BQ7,IF(AND(E8&lt;80,OR(J8&lt;&gt;"",N8&lt;&gt;"",I8&lt;&gt;"",M8&lt;&gt;"")),80,E8)+IF(AND(BS8&lt;&gt;"",BS8&lt;&gt;"falošný duplak"),20,0)))</f>
        <v/>
      </c>
      <c r="BR8" s="51" t="str">
        <f>IF(D8="","",IF(U8="Duplak",2*F8,F8))</f>
        <v/>
      </c>
      <c r="BS8" s="51" t="str">
        <f>IF(OR(MID(U8,1,6)="duplak",U8="zlep s doskou podtým",U8="falošný duplak"),U8,IF(U7="zlep s doskou podtým",U7,""))</f>
        <v/>
      </c>
      <c r="BT8" s="47" t="str">
        <f>IF(OR(P8="",P8=0),"",((VALUE(LEFT(P8,1))*IF(LEN(P8)=0,0,1))*F8))</f>
        <v/>
      </c>
      <c r="BU8" s="44" t="s">
        <v>664</v>
      </c>
      <c r="BV8" s="44" t="s">
        <v>674</v>
      </c>
      <c r="BW8" s="44" t="s">
        <v>675</v>
      </c>
      <c r="BX8" s="44" t="s">
        <v>10</v>
      </c>
      <c r="BY8" s="44" t="s">
        <v>676</v>
      </c>
      <c r="BZ8" s="44" t="s">
        <v>677</v>
      </c>
      <c r="CB8" s="44" t="s">
        <v>678</v>
      </c>
      <c r="CC8" s="44" t="s">
        <v>679</v>
      </c>
      <c r="CD8" s="44" t="s">
        <v>680</v>
      </c>
      <c r="CE8" s="44"/>
      <c r="CF8" s="44" t="s">
        <v>681</v>
      </c>
      <c r="CG8" s="44" t="s">
        <v>682</v>
      </c>
      <c r="CH8" s="8" t="s">
        <v>689</v>
      </c>
      <c r="CL8" s="44" t="s">
        <v>820</v>
      </c>
      <c r="CM8" s="8" t="s">
        <v>811</v>
      </c>
      <c r="CN8" s="52">
        <f>IF(C8="",CN7,IF(ISERR(VALUE(MID(C8,1,1))),C8,SUBSTITUTE(SUBSTITUTE(MID(C8,IF(MID(C8,2,1)=" ",3,4),LEN(C8))," 920"," 600")," ","")))</f>
        <v>0</v>
      </c>
      <c r="CO8" s="53">
        <f>IF(G8="",CO7,SUBSTITUTE(SUBSTITUTE(SUBSTITUTE(SUBSTITUTE(G8,"22x0,5","")," ",""),"HPL",""),"24x0,5",""))</f>
        <v>0</v>
      </c>
      <c r="CP8" s="54">
        <f>IF(K8="",CP7,SUBSTITUTE(SUBSTITUTE(SUBSTITUTE(SUBSTITUTE(SUBSTITUTE(SUBSTITUTE(SUBSTITUTE(SUBSTITUTE(K8,"22x2",""),"42x2",""),"42x1",""),"22x1",""),"42x0,5",""),"24x2",""),"*","")," ",""))</f>
        <v>0</v>
      </c>
      <c r="CS8" s="3"/>
      <c r="CT8" s="67" t="s">
        <v>2059</v>
      </c>
      <c r="CU8" s="9">
        <v>8</v>
      </c>
      <c r="CV8" s="9"/>
      <c r="CW8" s="9"/>
      <c r="CY8" s="8" t="s">
        <v>831</v>
      </c>
    </row>
    <row r="9" spans="1:114" ht="11.25" customHeight="1" x14ac:dyDescent="0.2">
      <c r="A9" s="22" t="str">
        <f>IF(D9&lt;&gt;"",MAX($A$7:A8)+1,"")</f>
        <v/>
      </c>
      <c r="B9" s="45"/>
      <c r="C9" s="45"/>
      <c r="D9" s="46"/>
      <c r="E9" s="46"/>
      <c r="F9" s="46"/>
      <c r="G9" s="70"/>
      <c r="H9" s="47" t="str">
        <f t="shared" ref="H9:H72" si="14">IF(AND(G9="",OR(I9&lt;&gt;"",J9&lt;&gt;"")),"-II-","")</f>
        <v/>
      </c>
      <c r="I9" s="46"/>
      <c r="J9" s="46"/>
      <c r="K9" s="45"/>
      <c r="L9" s="47" t="str">
        <f t="shared" ref="L9:L72" si="15">IF(AND(K9="",OR(M9&lt;&gt;"",N9&lt;&gt;"")),"-II-","")</f>
        <v/>
      </c>
      <c r="M9" s="46"/>
      <c r="N9" s="46"/>
      <c r="O9" s="45"/>
      <c r="P9" s="45"/>
      <c r="Q9" s="48" t="str">
        <f t="shared" ref="Q9:Q72" si="16">IF(D9="","",IF(C9="",Q8,IF(ISNA(VLOOKUP(C9,$CB$11:$CI$700,2,FALSE)),CONCATENATE("NEW",A9),VLOOKUP(C9,$CB$11:$CI$700,2,FALSE))))</f>
        <v/>
      </c>
      <c r="R9" s="48" t="str">
        <f t="shared" ref="R9:R72" si="17">IF(D9="","",IF(C9="",R8,C9))</f>
        <v/>
      </c>
      <c r="S9" s="48" t="str">
        <f t="shared" ref="S9:S72" si="18">IF(D9="","",IF(AA9="","",IF(AA9=99999,G9,IF(G9="",S8,CONCATENATE(IF(RIGHT(G9,4)="dyha","h",IF(MID(G9,1,3)="HPL","l","a")),AA9)))))</f>
        <v/>
      </c>
      <c r="T9" s="48" t="str">
        <f t="shared" ref="T9:T72" si="19">IF(D9="","",IF(AB9="","",IF(AB9=99999,K9,IF(K9="",T8,CONCATENATE(IF(RIGHT(K9,4)="dyha",HLOOKUP(MID(K9,1,FIND(" ",K9,1)-1),$BG$1:$BJ$3,3,FALSE),HLOOKUP(IF(MID(K9,1,5)="22x1*","22x1* ",MID(K9,1,FIND(" ",K9,1)-1)),$AZ$1:$BF$3,3,FALSE)),AB9)))))</f>
        <v/>
      </c>
      <c r="U9" s="70"/>
      <c r="V9" s="70"/>
      <c r="W9" s="45"/>
      <c r="X9" s="45"/>
      <c r="Y9" s="45"/>
      <c r="Z9" s="45"/>
      <c r="AA9" s="48" t="str">
        <f t="shared" ref="AA9:AA72" si="20">IF(D9="",AA8,IF(G9="",AA8,IF(ISNA(VLOOKUP(MID(G9,FIND(" ",G9,1)+2,LEN(G9)),$CA$12:$CC$755,3,FALSE)),99999,VLOOKUP(MID(G9,FIND(" ",G9,1)+2,LEN(G9)),$CA$12:$CC$755,3,FALSE))))</f>
        <v/>
      </c>
      <c r="AB9" s="48" t="str">
        <f t="shared" ref="AB9:AB72" si="21">IF(D9="",AB8,IF(K9="",AB8,IF(ISNA(VLOOKUP(MID(K9,FIND(" ",K9,1)+2,LEN(K9)),$CA$12:$CC$755,3,FALSE)),99999,VLOOKUP(MID(K9,FIND(" ",K9,1)+2,LEN(K9)),$CA$12:$CC$755,3,FALSE))))</f>
        <v/>
      </c>
      <c r="AC9" s="3"/>
      <c r="AD9" s="47" t="str">
        <f ca="1">IF(ROW()-7&lt;=MAX($AX$8:$AX$305),CONCATENATE(IF(AND(AZ9&lt;&gt;"",AY9&lt;&gt;"Drážkovanie"),IF(RIGHT(VLOOKUP(ROW()-7,$AX$8:$AZ$305,2,FALSE),4)="dyha","Hrana ",IF(MID(VLOOKUP(ROW()-7,$AX$8:$AZ$305,2,FALSE),1,3)="HPL","","ABS ")),""),VLOOKUP(ROW()-7,$AX$8:$AZ$305,2,FALSE)),IF(ROW()-7&lt;=MAX($AX$8:$AX$305)+1,IF(SUM($AN$7:AN8)&lt;2,"Min. objednávka","Spolu odhad"),IF(AND(ROW()-7&lt;=MAX($AX$8:$AX$305)+2,AD8&lt;&gt;"Spolu odhad"),"Spolu odhad","")))</f>
        <v>Spolu odhad</v>
      </c>
      <c r="AE9" s="47"/>
      <c r="AF9" s="47"/>
      <c r="AG9" s="47" t="str">
        <f t="shared" ref="AG9:AG72" ca="1" si="22">IF(OR(AL9&lt;&gt;"m2",AD9="dovoz odhad"),IF(OR(MID(AD9,1,7)="9  Zás-",MID(AD9,1,6)="38  PD"),ROUNDUP(AK9/2.05,0)*2.05,AK9),IF(MID(AJ9,1,3)="tab",ROUNDUP(AK9/AI9,0)*AI9,AK9))</f>
        <v/>
      </c>
      <c r="AH9" s="47" t="str">
        <f t="shared" ref="AH9:AH72" ca="1" si="23">IF(AL9="","",AL9)</f>
        <v/>
      </c>
      <c r="AI9" s="47" t="str">
        <f t="shared" ref="AI9:AI72" ca="1" si="24">IF(ISNA(VLOOKUP(AD9,$CB$12:$CH$515,6,FALSE)),"",VLOOKUP(AD9,$CB$12:$CH$515,6,FALSE))</f>
        <v/>
      </c>
      <c r="AJ9" s="117" t="str">
        <f t="shared" ref="AJ9:AJ72" ca="1" si="25">IF(ISNA(VLOOKUP(AD9,$CB$12:$CH$748,5,FALSE)),"",IF(OR(VLOOKUP(AD9,$CB$12:$CH$748,5,FALSE)=0,VLOOKUP(AD9,$CB$12:$CH$748,5,FALSE)=""),"tab",VLOOKUP(AD9,$CB$12:$CH$748,5,FALSE)))</f>
        <v/>
      </c>
      <c r="AK9" s="47" t="str">
        <f ca="1">IF(AY9&lt;&gt;"",ROUNDUP(IF(AX9&lt;=$BC$7,SUMIF($BB$8:$BB$299,AY9,$BJ$8:$BJ$299),0)+IF(AND(AX9&gt;$BC$7,AX9&lt;=$BE$7),SUMIF($BD$8:$BD$299,AY9,$BL$8:$BL$299),0)+IF(AND(AX9&gt;MAX($BC$7:$BC$299),AX9&lt;=MAX($BE$7:$BE$299)),SUMIF($BF$8:$BF$299,AY9,$BM$8:$BM$299),0),3),IF(AD9="dovoz odhad",SUMIF($AL$7:AL8,"m2",$AG$7:AG8),IF(AD9="lišta pod 80 mm",$AZ$304,IF(AD9="Drážkovanie",SUM($BN$8:$BN$299),IF(AD9="Zlepovanie (spájanie)",ROUNDUP(SUM($BK$8:$BK$299),3),IF(AD9="Formatovanie zlep. dielcov",ROUNDUP(SUM($BI$8:$BI$299),3),IF(AD9="Otvor na pánt Ø 35 mm",ROUNDUP(SUM($BT$8:$BT$299),3),"")))))))</f>
        <v/>
      </c>
      <c r="AL9" s="47" t="str">
        <f t="shared" ref="AL9:AL72" ca="1" si="26">IF(AY9&lt;&gt;"",IF(AX9&lt;=MAX($BA$8:$BA$298),IF(OR(MID(AD9,1,7)="9  Zás-",MID(AD9,1,6)="38  PD"),"m","m2"),IF(AX9&lt;=$AS$4,"m","")),IF(AD9="dovoz odhad","m2",IF(AD9="lišta pod 80 mm","ks",IF(AD9="Drážkovanie","m",IF(AD9="Zlepovanie (spájanie)","m2 ",IF(AD9="Formatovanie zlep. dielcov","m2 ",IF(AD9="Otvor na pánt Ø 35 mm","ks ","")))))))</f>
        <v/>
      </c>
      <c r="AM9" s="119" t="str">
        <f t="shared" ref="AM9:AM72" ca="1" si="27">IF(AG9="","",IF(ISNA(VLOOKUP(AD9,$CB$12:$CH$748,6,FALSE)),ROUND(IF(MID(AD9,1,3)="HPL",$BC$2*1.2,IF(MID(AD9,1,5)="Hrana",IF(MID(AD9,1,12)="Hrana 24x0,5",$BG$2*1.2,IF(MID(AD9,1,10)="Hrana 24x2",$BH$2*1.2,IF(MID(AD9,1,12)="Hrana 42x0,5",$BI$2*1.2,$BJ$2*1.2))),IF(MID(AD9,1,9)="ABS 22x1*",$BE$2*1.2,IF(MID(AD9,1,8)="ABS 42x1",$BF$2*1.2,IF(MID(AD9,1,8)="ABS 42x2",$BC$2*1.2,IF(MID(AD9,1,10)="ABS 22x0,5",$AZ$2*1.2,IF(MID(AD9,1,8)="ABS 22x2",$BA$2*1.2,IF(MID(AD9,1,9)="ABS 22x1 ",$BB$2*1.2,IF(MID(AD9,1,11)="Drážkovanie",0.6,IF(AD9="lišta pod 80 mm",1.5,IF(AD9="dovoz odhad",$AS$6,IF(AD9="Zlepovanie (spájanie)",6,IF(AD9="Formatovanie zlep. dielcov",2.5,IF(AD9="Otvor na pánt Ø 35 mm",0.4,"")))))))))))))),2),ROUND(VLOOKUP(AD9,$CB$12:$CH$748,3,FALSE)*1.2,2)))</f>
        <v/>
      </c>
      <c r="AN9" s="120">
        <f ca="1">IF(AD9="","",IF(AD9="Min. objednávka",2-SUM($AN$7:AN8),IF(AD9="Spolu odhad",ROUND(SUM($AN$7:AN8),2),IF(AM9="","???",ROUND(AG9*AM9,2)))))</f>
        <v>2</v>
      </c>
      <c r="AO9" s="3"/>
      <c r="AP9" s="89" t="str">
        <f t="shared" ref="AP9:AP72" si="28">IF(OR(MID(U9,1,6)="duplak",U9="zlep s doskou podtým"),CONCATENATE(F9," ks  ",D9," x ",E9," x ",VALUE(MID(BB9,1,2))+IF(C155="",IF(U9="zlep s doskou podtým",VALUE(MID(BB10,1,2)),VALUE(MID(BB9,1,2))),VALUE(MID(BB155,1,2)))," mm"),"")</f>
        <v/>
      </c>
      <c r="AQ9" s="3"/>
      <c r="AR9" s="22">
        <f t="shared" ref="AR9:AR72" si="29">IF(ISNA(VLOOKUP(B8,$CT$1:$CU$10,2,FALSE)),AR8,VLOOKUP(B8,$CT$1:$CU$10,2,FALSE))</f>
        <v>1</v>
      </c>
      <c r="AS9" s="3"/>
      <c r="AT9" s="3"/>
      <c r="AU9" s="3"/>
      <c r="AV9" s="3"/>
      <c r="AW9" s="3"/>
      <c r="AX9" s="47" t="str">
        <f>IF(MAX($AX$7:AX8)+1&lt;=$AS$4,MAX($AX$7:AX8)+1,"")</f>
        <v/>
      </c>
      <c r="AY9" s="47" t="str">
        <f>IF(MAX($AX$7:AX8)+1&gt;$AS$4,"",IF(AX9&lt;=$BC$7,VLOOKUP(AX9,BA$8:BB$299,2,FALSE),IF(AX9&lt;=$BE$7,VLOOKUP(AX9,BC$8:BD$299,2,FALSE),IF(AX9&lt;=MAX($BE$8:$BE$299),VLOOKUP(AX9,BE$8:BF$299,2,FALSE),IF(AX9=$AS$4,VLOOKUP(AX9,$AS$4:$AU$4,2,FALSE),"")))))</f>
        <v/>
      </c>
      <c r="AZ9" s="47" t="str">
        <f>IF(MAX($AX$7:AX8)+1&gt;$AS$4,"",IF(AX9&lt;=$BC$7,"",IF(AX9&lt;=$BE$7,MID(VLOOKUP(AX9,BC$8:BD$299,2,FALSE),1,1),IF(AX9&lt;=MAX($BE$8:$BE$299),MID(VLOOKUP(AX9,BE$8:BF$299,2,FALSE),1,1),IF(AX9&lt;=$AS$4,VLOOKUP(AX9,$AS$4:$AU$4,3,FALSE),"")))))</f>
        <v/>
      </c>
      <c r="BA9" s="49" t="str">
        <f>IF(AND(BB9&lt;&gt;"",ISNA(VLOOKUP(BB9,BB$7:BB8,1,FALSE))),MAX(BA$7:BA8)+1,"")</f>
        <v/>
      </c>
      <c r="BB9" s="50" t="str">
        <f t="shared" ref="BB9:BB72" si="30">IF(D9="","",IF(C9="",BB8,C9))</f>
        <v/>
      </c>
      <c r="BC9" s="49" t="str">
        <f>IF(AND(BD9&lt;&gt;"",ISNA(VLOOKUP(BD9,BD$7:BD8,1,FALSE))),MAX(BC$7:BC8)+1,"")</f>
        <v/>
      </c>
      <c r="BD9" s="50" t="str">
        <f t="shared" ref="BD9:BD72" si="31">IF(AND(I9="",J9=""),"",BG9)</f>
        <v/>
      </c>
      <c r="BE9" s="49" t="str">
        <f>IF(AND(BF9&lt;&gt;"",ISNA(VLOOKUP(BF9,BF$7:BF8,1,FALSE))),MAX(BE$7:BE8)+1,"")</f>
        <v/>
      </c>
      <c r="BF9" s="50" t="str">
        <f t="shared" ref="BF9:BF72" si="32">IF(AND(M9="",N9=""),"",BH9)</f>
        <v/>
      </c>
      <c r="BG9" s="50" t="str">
        <f t="shared" ref="BG9:BG72" si="33">IF(G9="",BG8,G9)</f>
        <v xml:space="preserve">22x0,5 </v>
      </c>
      <c r="BH9" s="50" t="str">
        <f t="shared" ref="BH9:BH72" si="34">IF(K9="",BH8,K9)</f>
        <v xml:space="preserve">22x2 </v>
      </c>
      <c r="BI9" s="47" t="str">
        <f t="shared" ref="BI9:BI72" si="35">IF(AND(BS9&lt;&gt;"",BP9&lt;&gt;"",BS9&lt;&gt;"falošný duplak"),(SUM(BP9)*SUM(BQ9)*SUM(BR9))/1000000/2,"")</f>
        <v/>
      </c>
      <c r="BJ9" s="47" t="str">
        <f t="shared" ref="BJ9:BJ72" si="36">IF(D9&lt;&gt;"",(SUM(BP9)*SUM(BQ9)*SUM(BR9))/1000000,"")</f>
        <v/>
      </c>
      <c r="BK9" s="47" t="str">
        <f t="shared" ref="BK9:BK72" si="37">IF(AND(BS9&lt;&gt;"",BP9&lt;&gt;""),(SUM(BP9)*SUM(BQ9)*SUM(BR9))/1000000/2,"")</f>
        <v/>
      </c>
      <c r="BL9" s="47" t="str">
        <f t="shared" ref="BL9:BL72" si="38">IF(D9&lt;&gt;"",((D9*IF(I9="",0,I9)+E9*IF(J9="",0,J9))*F9)/1000,"")</f>
        <v/>
      </c>
      <c r="BM9" s="47" t="str">
        <f t="shared" ref="BM9:BM72" si="39">IF(D9&lt;&gt;"",((D9*IF(M9="",0,M9)+E9*IF(N9="",0,N9))*F9)/1000,"")</f>
        <v/>
      </c>
      <c r="BN9" s="51" t="str">
        <f t="shared" ref="BN9:BN72" si="40">IF(D9="","",((IF(RIGHT(O9,1)="X",D9,E9)*IF(LEN(O9)=0,0,1))*F9)/1000)</f>
        <v/>
      </c>
      <c r="BO9" s="51" t="str">
        <f t="shared" ref="BO9:BO72" si="41">CONCATENATE(IF(OR(AND(BP9&lt;&gt;D9,D9&lt;80,OR(J9&lt;&gt;"",N9&lt;&gt;"",I9&lt;&gt;"",M9&lt;&gt;"")),AND(BQ9&lt;&gt;E9,E9&lt;80,OR(J9&lt;&gt;"",N9&lt;&gt;"",I9&lt;&gt;"",M9&lt;&gt;""))),CONCATENATE("lišta ",D9,"x",E9),""))</f>
        <v/>
      </c>
      <c r="BP9" s="51" t="str">
        <f t="shared" ref="BP9:BP72" si="42">IF(D9="","",IF(U8="zlep s doskou podtým",BP8,IF(AND(D9&lt;80,OR(I9&lt;&gt;"",M9&lt;&gt;"",J9&lt;&gt;"",N9&lt;&gt;"")),80,D9)+IF(AND(BS9&lt;&gt;"",BS9&lt;&gt;"falošný duplak"),20,0)))</f>
        <v/>
      </c>
      <c r="BQ9" s="51" t="str">
        <f t="shared" ref="BQ9:BQ72" si="43">IF(E9="","",IF(U8="zlep s doskou podtým",BQ8,IF(AND(E9&lt;80,OR(J9&lt;&gt;"",N9&lt;&gt;"",I9&lt;&gt;"",M9&lt;&gt;"")),80,E9)+IF(AND(BS9&lt;&gt;"",BS9&lt;&gt;"falošný duplak"),20,0)))</f>
        <v/>
      </c>
      <c r="BR9" s="51" t="str">
        <f t="shared" ref="BR9:BR72" si="44">IF(D9="","",IF(U9="Duplak",2*F9,F9))</f>
        <v/>
      </c>
      <c r="BS9" s="51" t="str">
        <f t="shared" ref="BS9:BS72" si="45">IF(OR(MID(U9,1,6)="duplak",U9="zlep s doskou podtým",U9="falošný duplak"),U9,IF(U8="zlep s doskou podtým",U8,""))</f>
        <v/>
      </c>
      <c r="BT9" s="47" t="str">
        <f t="shared" ref="BT9:BT72" si="46">IF(OR(P9="",P9=0),"",((VALUE(LEFT(P9,1))*IF(LEN(P9)=0,0,1))*F9))</f>
        <v/>
      </c>
      <c r="BU9" s="55" t="s">
        <v>661</v>
      </c>
      <c r="BV9" s="56"/>
      <c r="BW9" s="55" t="s">
        <v>660</v>
      </c>
      <c r="BX9" s="57"/>
      <c r="BY9" s="57"/>
      <c r="BZ9" s="56"/>
      <c r="CB9" s="55" t="s">
        <v>659</v>
      </c>
      <c r="CC9" s="57"/>
      <c r="CD9" s="57"/>
      <c r="CE9" s="57"/>
      <c r="CF9" s="57"/>
      <c r="CG9" s="57"/>
      <c r="CH9" s="56"/>
      <c r="CL9" s="44" t="s">
        <v>819</v>
      </c>
      <c r="CM9" s="8" t="s">
        <v>812</v>
      </c>
      <c r="CN9" s="52">
        <f t="shared" ref="CN9:CN72" si="47">IF(C9="",CN8,IF(ISERR(VALUE(MID(C9,1,1))),C9,SUBSTITUTE(SUBSTITUTE(MID(C9,IF(MID(C9,2,1)=" ",3,4),LEN(C9))," 920"," 600")," ","")))</f>
        <v>0</v>
      </c>
      <c r="CO9" s="53">
        <f t="shared" ref="CO9:CO72" si="48">IF(G9="",CO8,SUBSTITUTE(SUBSTITUTE(SUBSTITUTE(SUBSTITUTE(G9,"22x0,5","")," ",""),"HPL",""),"24x0,5",""))</f>
        <v>0</v>
      </c>
      <c r="CP9" s="54">
        <f t="shared" ref="CP9:CP72" si="49">IF(K9="",CP8,SUBSTITUTE(SUBSTITUTE(SUBSTITUTE(SUBSTITUTE(SUBSTITUTE(SUBSTITUTE(SUBSTITUTE(SUBSTITUTE(K9,"22x2",""),"42x2",""),"42x1",""),"22x1",""),"42x0,5",""),"24x2",""),"*","")," ",""))</f>
        <v>0</v>
      </c>
      <c r="CS9" s="3"/>
      <c r="CT9" s="67" t="s">
        <v>1643</v>
      </c>
      <c r="CU9" s="9">
        <v>9</v>
      </c>
      <c r="CV9" s="9"/>
      <c r="CW9" s="9"/>
      <c r="CY9" s="8" t="s">
        <v>832</v>
      </c>
    </row>
    <row r="10" spans="1:114" ht="11.25" customHeight="1" x14ac:dyDescent="0.2">
      <c r="A10" s="22" t="str">
        <f>IF(D10&lt;&gt;"",MAX($A$7:A9)+1,"")</f>
        <v/>
      </c>
      <c r="B10" s="45"/>
      <c r="C10" s="45"/>
      <c r="D10" s="46"/>
      <c r="E10" s="46"/>
      <c r="F10" s="46"/>
      <c r="G10" s="70"/>
      <c r="H10" s="47" t="str">
        <f t="shared" si="14"/>
        <v/>
      </c>
      <c r="I10" s="46"/>
      <c r="J10" s="46"/>
      <c r="K10" s="45"/>
      <c r="L10" s="47" t="str">
        <f t="shared" si="15"/>
        <v/>
      </c>
      <c r="M10" s="46"/>
      <c r="N10" s="46"/>
      <c r="O10" s="45"/>
      <c r="P10" s="45"/>
      <c r="Q10" s="48" t="str">
        <f t="shared" si="16"/>
        <v/>
      </c>
      <c r="R10" s="48" t="str">
        <f t="shared" si="17"/>
        <v/>
      </c>
      <c r="S10" s="48" t="str">
        <f t="shared" si="18"/>
        <v/>
      </c>
      <c r="T10" s="48" t="str">
        <f t="shared" si="19"/>
        <v/>
      </c>
      <c r="U10" s="70"/>
      <c r="V10" s="70"/>
      <c r="W10" s="45"/>
      <c r="X10" s="45"/>
      <c r="Y10" s="45"/>
      <c r="Z10" s="45"/>
      <c r="AA10" s="48" t="str">
        <f t="shared" si="20"/>
        <v/>
      </c>
      <c r="AB10" s="48" t="str">
        <f t="shared" si="21"/>
        <v/>
      </c>
      <c r="AC10" s="3"/>
      <c r="AD10" s="47" t="str">
        <f ca="1">IF(ROW()-7&lt;=MAX($AX$8:$AX$305),CONCATENATE(IF(AND(AZ10&lt;&gt;"",AY10&lt;&gt;"Drážkovanie"),IF(RIGHT(VLOOKUP(ROW()-7,$AX$8:$AZ$305,2,FALSE),4)="dyha","Hrana ",IF(MID(VLOOKUP(ROW()-7,$AX$8:$AZ$305,2,FALSE),1,3)="HPL","","ABS ")),""),VLOOKUP(ROW()-7,$AX$8:$AZ$305,2,FALSE)),IF(ROW()-7&lt;=MAX($AX$8:$AX$305)+1,IF(SUM($AN$7:AN9)&lt;2,"Min. objednávka","Spolu odhad"),IF(AND(ROW()-7&lt;=MAX($AX$8:$AX$305)+2,AD9&lt;&gt;"Spolu odhad"),"Spolu odhad","")))</f>
        <v/>
      </c>
      <c r="AE10" s="47"/>
      <c r="AF10" s="47"/>
      <c r="AG10" s="47" t="str">
        <f t="shared" ca="1" si="22"/>
        <v/>
      </c>
      <c r="AH10" s="47" t="str">
        <f t="shared" ca="1" si="23"/>
        <v/>
      </c>
      <c r="AI10" s="47" t="str">
        <f t="shared" ca="1" si="24"/>
        <v/>
      </c>
      <c r="AJ10" s="117" t="str">
        <f t="shared" ca="1" si="25"/>
        <v/>
      </c>
      <c r="AK10" s="47" t="str">
        <f ca="1">IF(AY10&lt;&gt;"",ROUNDUP(IF(AX10&lt;=$BC$7,SUMIF($BB$8:$BB$299,AY10,$BJ$8:$BJ$299),0)+IF(AND(AX10&gt;$BC$7,AX10&lt;=$BE$7),SUMIF($BD$8:$BD$299,AY10,$BL$8:$BL$299),0)+IF(AND(AX10&gt;MAX($BC$7:$BC$299),AX10&lt;=MAX($BE$7:$BE$299)),SUMIF($BF$8:$BF$299,AY10,$BM$8:$BM$299),0),3),IF(AD10="dovoz odhad",SUMIF($AL$7:AL9,"m2",$AG$7:AG9),IF(AD10="lišta pod 80 mm",$AZ$304,IF(AD10="Drážkovanie",SUM($BN$8:$BN$299),IF(AD10="Zlepovanie (spájanie)",ROUNDUP(SUM($BK$8:$BK$299),3),IF(AD10="Formatovanie zlep. dielcov",ROUNDUP(SUM($BI$8:$BI$299),3),IF(AD10="Otvor na pánt Ø 35 mm",ROUNDUP(SUM($BT$8:$BT$299),3),"")))))))</f>
        <v/>
      </c>
      <c r="AL10" s="47" t="str">
        <f t="shared" ca="1" si="26"/>
        <v/>
      </c>
      <c r="AM10" s="119" t="str">
        <f t="shared" ca="1" si="27"/>
        <v/>
      </c>
      <c r="AN10" s="120" t="str">
        <f ca="1">IF(AD10="","",IF(AD10="Min. objednávka",2-SUM($AN$7:AN9),IF(AD10="Spolu odhad",ROUND(SUM($AN$7:AN9),2),IF(AM10="","???",ROUND(AG10*AM10,2)))))</f>
        <v/>
      </c>
      <c r="AO10" s="3"/>
      <c r="AP10" s="89" t="str">
        <f t="shared" si="28"/>
        <v/>
      </c>
      <c r="AQ10" s="3"/>
      <c r="AR10" s="22">
        <f t="shared" si="29"/>
        <v>1</v>
      </c>
      <c r="AS10" s="3"/>
      <c r="AT10" s="3"/>
      <c r="AU10" s="3"/>
      <c r="AV10" s="3"/>
      <c r="AW10" s="3"/>
      <c r="AX10" s="47" t="str">
        <f>IF(MAX($AX$7:AX9)+1&lt;=$AS$4,MAX($AX$7:AX9)+1,"")</f>
        <v/>
      </c>
      <c r="AY10" s="47" t="str">
        <f>IF(MAX($AX$7:AX9)+1&gt;$AS$4,"",IF(AX10&lt;=$BC$7,VLOOKUP(AX10,BA$8:BB$299,2,FALSE),IF(AX10&lt;=$BE$7,VLOOKUP(AX10,BC$8:BD$299,2,FALSE),IF(AX10&lt;=MAX($BE$8:$BE$299),VLOOKUP(AX10,BE$8:BF$299,2,FALSE),IF(AX10=$AS$4,VLOOKUP(AX10,$AS$4:$AU$4,2,FALSE),"")))))</f>
        <v/>
      </c>
      <c r="AZ10" s="47" t="str">
        <f>IF(MAX($AX$7:AX9)+1&gt;$AS$4,"",IF(AX10&lt;=$BC$7,"",IF(AX10&lt;=$BE$7,MID(VLOOKUP(AX10,BC$8:BD$299,2,FALSE),1,1),IF(AX10&lt;=MAX($BE$8:$BE$299),MID(VLOOKUP(AX10,BE$8:BF$299,2,FALSE),1,1),IF(AX10&lt;=$AS$4,VLOOKUP(AX10,$AS$4:$AU$4,3,FALSE),"")))))</f>
        <v/>
      </c>
      <c r="BA10" s="49" t="str">
        <f>IF(AND(BB10&lt;&gt;"",ISNA(VLOOKUP(BB10,BB$7:BB9,1,FALSE))),MAX(BA$7:BA9)+1,"")</f>
        <v/>
      </c>
      <c r="BB10" s="50" t="str">
        <f t="shared" si="30"/>
        <v/>
      </c>
      <c r="BC10" s="49" t="str">
        <f>IF(AND(BD10&lt;&gt;"",ISNA(VLOOKUP(BD10,BD$7:BD9,1,FALSE))),MAX(BC$7:BC9)+1,"")</f>
        <v/>
      </c>
      <c r="BD10" s="50" t="str">
        <f t="shared" si="31"/>
        <v/>
      </c>
      <c r="BE10" s="49" t="str">
        <f>IF(AND(BF10&lt;&gt;"",ISNA(VLOOKUP(BF10,BF$7:BF9,1,FALSE))),MAX(BE$7:BE9)+1,"")</f>
        <v/>
      </c>
      <c r="BF10" s="50" t="str">
        <f t="shared" si="32"/>
        <v/>
      </c>
      <c r="BG10" s="50" t="str">
        <f t="shared" si="33"/>
        <v xml:space="preserve">22x0,5 </v>
      </c>
      <c r="BH10" s="50" t="str">
        <f t="shared" si="34"/>
        <v xml:space="preserve">22x2 </v>
      </c>
      <c r="BI10" s="47" t="str">
        <f t="shared" si="35"/>
        <v/>
      </c>
      <c r="BJ10" s="47" t="str">
        <f t="shared" si="36"/>
        <v/>
      </c>
      <c r="BK10" s="47" t="str">
        <f t="shared" si="37"/>
        <v/>
      </c>
      <c r="BL10" s="47" t="str">
        <f t="shared" si="38"/>
        <v/>
      </c>
      <c r="BM10" s="47" t="str">
        <f t="shared" si="39"/>
        <v/>
      </c>
      <c r="BN10" s="51" t="str">
        <f t="shared" si="40"/>
        <v/>
      </c>
      <c r="BO10" s="51" t="str">
        <f t="shared" si="41"/>
        <v/>
      </c>
      <c r="BP10" s="51" t="str">
        <f t="shared" si="42"/>
        <v/>
      </c>
      <c r="BQ10" s="51" t="str">
        <f t="shared" si="43"/>
        <v/>
      </c>
      <c r="BR10" s="51" t="str">
        <f t="shared" si="44"/>
        <v/>
      </c>
      <c r="BS10" s="51" t="str">
        <f t="shared" si="45"/>
        <v/>
      </c>
      <c r="BT10" s="47" t="str">
        <f t="shared" si="46"/>
        <v/>
      </c>
      <c r="BU10" s="44"/>
      <c r="BV10" s="44"/>
      <c r="BW10" s="44"/>
      <c r="BX10" s="44"/>
      <c r="BY10" s="44"/>
      <c r="CL10" s="44" t="s">
        <v>821</v>
      </c>
      <c r="CM10" s="8" t="s">
        <v>813</v>
      </c>
      <c r="CN10" s="52">
        <f t="shared" si="47"/>
        <v>0</v>
      </c>
      <c r="CO10" s="53">
        <f t="shared" si="48"/>
        <v>0</v>
      </c>
      <c r="CP10" s="54">
        <f t="shared" si="49"/>
        <v>0</v>
      </c>
      <c r="CS10" s="3"/>
      <c r="CT10" s="9"/>
      <c r="CU10" s="9"/>
      <c r="CV10" s="9"/>
      <c r="CW10" s="9"/>
      <c r="CY10" s="8" t="s">
        <v>833</v>
      </c>
    </row>
    <row r="11" spans="1:114" ht="11.25" customHeight="1" x14ac:dyDescent="0.2">
      <c r="A11" s="22" t="str">
        <f>IF(D11&lt;&gt;"",MAX($A$7:A10)+1,"")</f>
        <v/>
      </c>
      <c r="B11" s="45"/>
      <c r="C11" s="45"/>
      <c r="D11" s="46"/>
      <c r="E11" s="46"/>
      <c r="F11" s="46"/>
      <c r="G11" s="70"/>
      <c r="H11" s="47" t="str">
        <f t="shared" si="14"/>
        <v/>
      </c>
      <c r="I11" s="46"/>
      <c r="J11" s="46"/>
      <c r="K11" s="45"/>
      <c r="L11" s="47" t="str">
        <f t="shared" si="15"/>
        <v/>
      </c>
      <c r="M11" s="46"/>
      <c r="N11" s="46"/>
      <c r="O11" s="45"/>
      <c r="P11" s="45"/>
      <c r="Q11" s="48" t="str">
        <f t="shared" si="16"/>
        <v/>
      </c>
      <c r="R11" s="48" t="str">
        <f t="shared" si="17"/>
        <v/>
      </c>
      <c r="S11" s="48" t="str">
        <f t="shared" si="18"/>
        <v/>
      </c>
      <c r="T11" s="48" t="str">
        <f t="shared" si="19"/>
        <v/>
      </c>
      <c r="U11" s="70"/>
      <c r="V11" s="70"/>
      <c r="W11" s="45"/>
      <c r="X11" s="45"/>
      <c r="Y11" s="45"/>
      <c r="Z11" s="45"/>
      <c r="AA11" s="48" t="str">
        <f t="shared" si="20"/>
        <v/>
      </c>
      <c r="AB11" s="48" t="str">
        <f t="shared" si="21"/>
        <v/>
      </c>
      <c r="AC11" s="3"/>
      <c r="AD11" s="47" t="str">
        <f ca="1">IF(ROW()-7&lt;=MAX($AX$8:$AX$305),CONCATENATE(IF(AND(AZ11&lt;&gt;"",AY11&lt;&gt;"Drážkovanie"),IF(RIGHT(VLOOKUP(ROW()-7,$AX$8:$AZ$305,2,FALSE),4)="dyha","Hrana ",IF(MID(VLOOKUP(ROW()-7,$AX$8:$AZ$305,2,FALSE),1,3)="HPL","","ABS ")),""),VLOOKUP(ROW()-7,$AX$8:$AZ$305,2,FALSE)),IF(ROW()-7&lt;=MAX($AX$8:$AX$305)+1,IF(SUM($AN$7:AN10)&lt;2,"Min. objednávka","Spolu odhad"),IF(AND(ROW()-7&lt;=MAX($AX$8:$AX$305)+2,AD10&lt;&gt;"Spolu odhad"),"Spolu odhad","")))</f>
        <v/>
      </c>
      <c r="AE11" s="47"/>
      <c r="AF11" s="47"/>
      <c r="AG11" s="47" t="str">
        <f t="shared" ca="1" si="22"/>
        <v/>
      </c>
      <c r="AH11" s="47" t="str">
        <f t="shared" ca="1" si="23"/>
        <v/>
      </c>
      <c r="AI11" s="47" t="str">
        <f t="shared" ca="1" si="24"/>
        <v/>
      </c>
      <c r="AJ11" s="117" t="str">
        <f t="shared" ca="1" si="25"/>
        <v/>
      </c>
      <c r="AK11" s="47" t="str">
        <f ca="1">IF(AY11&lt;&gt;"",ROUNDUP(IF(AX11&lt;=$BC$7,SUMIF($BB$8:$BB$299,AY11,$BJ$8:$BJ$299),0)+IF(AND(AX11&gt;$BC$7,AX11&lt;=$BE$7),SUMIF($BD$8:$BD$299,AY11,$BL$8:$BL$299),0)+IF(AND(AX11&gt;MAX($BC$7:$BC$299),AX11&lt;=MAX($BE$7:$BE$299)),SUMIF($BF$8:$BF$299,AY11,$BM$8:$BM$299),0),3),IF(AD11="dovoz odhad",SUMIF($AL$7:AL10,"m2",$AG$7:AG10),IF(AD11="lišta pod 80 mm",$AZ$304,IF(AD11="Drážkovanie",SUM($BN$8:$BN$299),IF(AD11="Zlepovanie (spájanie)",ROUNDUP(SUM($BK$8:$BK$299),3),IF(AD11="Formatovanie zlep. dielcov",ROUNDUP(SUM($BI$8:$BI$299),3),IF(AD11="Otvor na pánt Ø 35 mm",ROUNDUP(SUM($BT$8:$BT$299),3),"")))))))</f>
        <v/>
      </c>
      <c r="AL11" s="47" t="str">
        <f t="shared" ca="1" si="26"/>
        <v/>
      </c>
      <c r="AM11" s="119" t="str">
        <f t="shared" ca="1" si="27"/>
        <v/>
      </c>
      <c r="AN11" s="120" t="str">
        <f ca="1">IF(AD11="","",IF(AD11="Min. objednávka",2-SUM($AN$7:AN10),IF(AD11="Spolu odhad",ROUND(SUM($AN$7:AN10),2),IF(AM11="","???",ROUND(AG11*AM11,2)))))</f>
        <v/>
      </c>
      <c r="AO11" s="3"/>
      <c r="AP11" s="89" t="str">
        <f t="shared" si="28"/>
        <v/>
      </c>
      <c r="AQ11" s="3"/>
      <c r="AR11" s="22">
        <f t="shared" si="29"/>
        <v>1</v>
      </c>
      <c r="AS11" s="3"/>
      <c r="AT11" s="3"/>
      <c r="AU11" s="3"/>
      <c r="AV11" s="3"/>
      <c r="AW11" s="3"/>
      <c r="AX11" s="47" t="str">
        <f>IF(MAX($AX$7:AX10)+1&lt;=$AS$4,MAX($AX$7:AX10)+1,"")</f>
        <v/>
      </c>
      <c r="AY11" s="47" t="str">
        <f>IF(MAX($AX$7:AX10)+1&gt;$AS$4,"",IF(AX11&lt;=$BC$7,VLOOKUP(AX11,BA$8:BB$299,2,FALSE),IF(AX11&lt;=$BE$7,VLOOKUP(AX11,BC$8:BD$299,2,FALSE),IF(AX11&lt;=MAX($BE$8:$BE$299),VLOOKUP(AX11,BE$8:BF$299,2,FALSE),IF(AX11=$AS$4,VLOOKUP(AX11,$AS$4:$AU$4,2,FALSE),"")))))</f>
        <v/>
      </c>
      <c r="AZ11" s="47" t="str">
        <f>IF(MAX($AX$7:AX10)+1&gt;$AS$4,"",IF(AX11&lt;=$BC$7,"",IF(AX11&lt;=$BE$7,MID(VLOOKUP(AX11,BC$8:BD$299,2,FALSE),1,1),IF(AX11&lt;=MAX($BE$8:$BE$299),MID(VLOOKUP(AX11,BE$8:BF$299,2,FALSE),1,1),IF(AX11&lt;=$AS$4,VLOOKUP(AX11,$AS$4:$AU$4,3,FALSE),"")))))</f>
        <v/>
      </c>
      <c r="BA11" s="49" t="str">
        <f>IF(AND(BB11&lt;&gt;"",ISNA(VLOOKUP(BB11,BB$7:BB10,1,FALSE))),MAX(BA$7:BA10)+1,"")</f>
        <v/>
      </c>
      <c r="BB11" s="50" t="str">
        <f t="shared" si="30"/>
        <v/>
      </c>
      <c r="BC11" s="49" t="str">
        <f>IF(AND(BD11&lt;&gt;"",ISNA(VLOOKUP(BD11,BD$7:BD10,1,FALSE))),MAX(BC$7:BC10)+1,"")</f>
        <v/>
      </c>
      <c r="BD11" s="50" t="str">
        <f t="shared" si="31"/>
        <v/>
      </c>
      <c r="BE11" s="49" t="str">
        <f>IF(AND(BF11&lt;&gt;"",ISNA(VLOOKUP(BF11,BF$7:BF10,1,FALSE))),MAX(BE$7:BE10)+1,"")</f>
        <v/>
      </c>
      <c r="BF11" s="50" t="str">
        <f t="shared" si="32"/>
        <v/>
      </c>
      <c r="BG11" s="50" t="str">
        <f t="shared" si="33"/>
        <v xml:space="preserve">22x0,5 </v>
      </c>
      <c r="BH11" s="50" t="str">
        <f t="shared" si="34"/>
        <v xml:space="preserve">22x2 </v>
      </c>
      <c r="BI11" s="47" t="str">
        <f t="shared" si="35"/>
        <v/>
      </c>
      <c r="BJ11" s="47" t="str">
        <f t="shared" si="36"/>
        <v/>
      </c>
      <c r="BK11" s="47" t="str">
        <f t="shared" si="37"/>
        <v/>
      </c>
      <c r="BL11" s="47" t="str">
        <f t="shared" si="38"/>
        <v/>
      </c>
      <c r="BM11" s="47" t="str">
        <f t="shared" si="39"/>
        <v/>
      </c>
      <c r="BN11" s="51" t="str">
        <f t="shared" si="40"/>
        <v/>
      </c>
      <c r="BO11" s="51" t="str">
        <f t="shared" si="41"/>
        <v/>
      </c>
      <c r="BP11" s="51" t="str">
        <f t="shared" si="42"/>
        <v/>
      </c>
      <c r="BQ11" s="51" t="str">
        <f t="shared" si="43"/>
        <v/>
      </c>
      <c r="BR11" s="51" t="str">
        <f t="shared" si="44"/>
        <v/>
      </c>
      <c r="BS11" s="51" t="str">
        <f t="shared" si="45"/>
        <v/>
      </c>
      <c r="BT11" s="47" t="str">
        <f t="shared" si="46"/>
        <v/>
      </c>
      <c r="BW11" s="90" t="s">
        <v>2052</v>
      </c>
      <c r="BY11" s="44"/>
      <c r="CB11" s="8" t="s">
        <v>688</v>
      </c>
      <c r="CC11" s="8" t="s">
        <v>684</v>
      </c>
      <c r="CD11" s="8" t="s">
        <v>685</v>
      </c>
      <c r="CE11" s="8" t="s">
        <v>894</v>
      </c>
      <c r="CG11" s="8" t="s">
        <v>687</v>
      </c>
      <c r="CH11" s="8" t="s">
        <v>686</v>
      </c>
      <c r="CL11" s="44" t="s">
        <v>822</v>
      </c>
      <c r="CM11" s="8" t="s">
        <v>814</v>
      </c>
      <c r="CN11" s="52">
        <f t="shared" si="47"/>
        <v>0</v>
      </c>
      <c r="CO11" s="53">
        <f t="shared" si="48"/>
        <v>0</v>
      </c>
      <c r="CP11" s="54">
        <f t="shared" si="49"/>
        <v>0</v>
      </c>
      <c r="CS11" s="3"/>
      <c r="CT11" s="67"/>
      <c r="CU11" s="9"/>
      <c r="CV11" s="9"/>
      <c r="CW11" s="9"/>
      <c r="CY11" s="8" t="s">
        <v>834</v>
      </c>
      <c r="DB11" s="8" t="s">
        <v>834</v>
      </c>
    </row>
    <row r="12" spans="1:114" ht="11.25" customHeight="1" x14ac:dyDescent="0.2">
      <c r="A12" s="22" t="str">
        <f>IF(D12&lt;&gt;"",MAX($A$7:A11)+1,"")</f>
        <v/>
      </c>
      <c r="B12" s="45"/>
      <c r="C12" s="45"/>
      <c r="D12" s="46"/>
      <c r="E12" s="46"/>
      <c r="F12" s="46"/>
      <c r="G12" s="70"/>
      <c r="H12" s="47" t="str">
        <f t="shared" si="14"/>
        <v/>
      </c>
      <c r="I12" s="46"/>
      <c r="J12" s="46"/>
      <c r="K12" s="45"/>
      <c r="L12" s="47" t="str">
        <f t="shared" si="15"/>
        <v/>
      </c>
      <c r="M12" s="46"/>
      <c r="N12" s="46"/>
      <c r="O12" s="45"/>
      <c r="P12" s="45"/>
      <c r="Q12" s="48" t="str">
        <f t="shared" si="16"/>
        <v/>
      </c>
      <c r="R12" s="48" t="str">
        <f t="shared" si="17"/>
        <v/>
      </c>
      <c r="S12" s="48" t="str">
        <f t="shared" si="18"/>
        <v/>
      </c>
      <c r="T12" s="48" t="str">
        <f t="shared" si="19"/>
        <v/>
      </c>
      <c r="U12" s="70"/>
      <c r="V12" s="70"/>
      <c r="W12" s="45"/>
      <c r="X12" s="45"/>
      <c r="Y12" s="45"/>
      <c r="Z12" s="45"/>
      <c r="AA12" s="48" t="str">
        <f t="shared" si="20"/>
        <v/>
      </c>
      <c r="AB12" s="48" t="str">
        <f t="shared" si="21"/>
        <v/>
      </c>
      <c r="AC12" s="3"/>
      <c r="AD12" s="47" t="str">
        <f ca="1">IF(ROW()-7&lt;=MAX($AX$8:$AX$305),CONCATENATE(IF(AND(AZ12&lt;&gt;"",AY12&lt;&gt;"Drážkovanie"),IF(RIGHT(VLOOKUP(ROW()-7,$AX$8:$AZ$305,2,FALSE),4)="dyha","Hrana ",IF(MID(VLOOKUP(ROW()-7,$AX$8:$AZ$305,2,FALSE),1,3)="HPL","","ABS ")),""),VLOOKUP(ROW()-7,$AX$8:$AZ$305,2,FALSE)),IF(ROW()-7&lt;=MAX($AX$8:$AX$305)+1,IF(SUM($AN$7:AN11)&lt;2,"Min. objednávka","Spolu odhad"),IF(AND(ROW()-7&lt;=MAX($AX$8:$AX$305)+2,AD11&lt;&gt;"Spolu odhad"),"Spolu odhad","")))</f>
        <v/>
      </c>
      <c r="AE12" s="47"/>
      <c r="AF12" s="47"/>
      <c r="AG12" s="47" t="str">
        <f t="shared" ca="1" si="22"/>
        <v/>
      </c>
      <c r="AH12" s="47" t="str">
        <f t="shared" ca="1" si="23"/>
        <v/>
      </c>
      <c r="AI12" s="47" t="str">
        <f t="shared" ca="1" si="24"/>
        <v/>
      </c>
      <c r="AJ12" s="117" t="str">
        <f t="shared" ca="1" si="25"/>
        <v/>
      </c>
      <c r="AK12" s="47" t="str">
        <f ca="1">IF(AY12&lt;&gt;"",ROUNDUP(IF(AX12&lt;=$BC$7,SUMIF($BB$8:$BB$299,AY12,$BJ$8:$BJ$299),0)+IF(AND(AX12&gt;$BC$7,AX12&lt;=$BE$7),SUMIF($BD$8:$BD$299,AY12,$BL$8:$BL$299),0)+IF(AND(AX12&gt;MAX($BC$7:$BC$299),AX12&lt;=MAX($BE$7:$BE$299)),SUMIF($BF$8:$BF$299,AY12,$BM$8:$BM$299),0),3),IF(AD12="dovoz odhad",SUMIF($AL$7:AL11,"m2",$AG$7:AG11),IF(AD12="lišta pod 80 mm",$AZ$304,IF(AD12="Drážkovanie",SUM($BN$8:$BN$299),IF(AD12="Zlepovanie (spájanie)",ROUNDUP(SUM($BK$8:$BK$299),3),IF(AD12="Formatovanie zlep. dielcov",ROUNDUP(SUM($BI$8:$BI$299),3),IF(AD12="Otvor na pánt Ø 35 mm",ROUNDUP(SUM($BT$8:$BT$299),3),"")))))))</f>
        <v/>
      </c>
      <c r="AL12" s="47" t="str">
        <f t="shared" ca="1" si="26"/>
        <v/>
      </c>
      <c r="AM12" s="119" t="str">
        <f t="shared" ca="1" si="27"/>
        <v/>
      </c>
      <c r="AN12" s="120" t="str">
        <f ca="1">IF(AD12="","",IF(AD12="Min. objednávka",2-SUM($AN$7:AN11),IF(AD12="Spolu odhad",ROUND(SUM($AN$7:AN11),2),IF(AM12="","???",ROUND(AG12*AM12,2)))))</f>
        <v/>
      </c>
      <c r="AO12" s="3"/>
      <c r="AP12" s="89" t="str">
        <f t="shared" si="28"/>
        <v/>
      </c>
      <c r="AQ12" s="3"/>
      <c r="AR12" s="22">
        <f t="shared" si="29"/>
        <v>1</v>
      </c>
      <c r="AS12" s="3"/>
      <c r="AT12" s="3"/>
      <c r="AU12" s="3"/>
      <c r="AV12" s="3"/>
      <c r="AW12" s="3"/>
      <c r="AX12" s="47" t="str">
        <f>IF(MAX($AX$7:AX11)+1&lt;=$AS$4,MAX($AX$7:AX11)+1,"")</f>
        <v/>
      </c>
      <c r="AY12" s="47" t="str">
        <f>IF(MAX($AX$7:AX11)+1&gt;$AS$4,"",IF(AX12&lt;=$BC$7,VLOOKUP(AX12,BA$8:BB$299,2,FALSE),IF(AX12&lt;=$BE$7,VLOOKUP(AX12,BC$8:BD$299,2,FALSE),IF(AX12&lt;=MAX($BE$8:$BE$299),VLOOKUP(AX12,BE$8:BF$299,2,FALSE),IF(AX12=$AS$4,VLOOKUP(AX12,$AS$4:$AU$4,2,FALSE),"")))))</f>
        <v/>
      </c>
      <c r="AZ12" s="47" t="str">
        <f>IF(MAX($AX$7:AX11)+1&gt;$AS$4,"",IF(AX12&lt;=$BC$7,"",IF(AX12&lt;=$BE$7,MID(VLOOKUP(AX12,BC$8:BD$299,2,FALSE),1,1),IF(AX12&lt;=MAX($BE$8:$BE$299),MID(VLOOKUP(AX12,BE$8:BF$299,2,FALSE),1,1),IF(AX12&lt;=$AS$4,VLOOKUP(AX12,$AS$4:$AU$4,3,FALSE),"")))))</f>
        <v/>
      </c>
      <c r="BA12" s="49" t="str">
        <f>IF(AND(BB12&lt;&gt;"",ISNA(VLOOKUP(BB12,BB$7:BB11,1,FALSE))),MAX(BA$7:BA11)+1,"")</f>
        <v/>
      </c>
      <c r="BB12" s="50" t="str">
        <f t="shared" si="30"/>
        <v/>
      </c>
      <c r="BC12" s="49" t="str">
        <f>IF(AND(BD12&lt;&gt;"",ISNA(VLOOKUP(BD12,BD$7:BD11,1,FALSE))),MAX(BC$7:BC11)+1,"")</f>
        <v/>
      </c>
      <c r="BD12" s="50" t="str">
        <f t="shared" si="31"/>
        <v/>
      </c>
      <c r="BE12" s="49" t="str">
        <f>IF(AND(BF12&lt;&gt;"",ISNA(VLOOKUP(BF12,BF$7:BF11,1,FALSE))),MAX(BE$7:BE11)+1,"")</f>
        <v/>
      </c>
      <c r="BF12" s="50" t="str">
        <f t="shared" si="32"/>
        <v/>
      </c>
      <c r="BG12" s="50" t="str">
        <f t="shared" si="33"/>
        <v xml:space="preserve">22x0,5 </v>
      </c>
      <c r="BH12" s="50" t="str">
        <f t="shared" si="34"/>
        <v xml:space="preserve">22x2 </v>
      </c>
      <c r="BI12" s="47" t="str">
        <f t="shared" si="35"/>
        <v/>
      </c>
      <c r="BJ12" s="47" t="str">
        <f t="shared" si="36"/>
        <v/>
      </c>
      <c r="BK12" s="47" t="str">
        <f t="shared" si="37"/>
        <v/>
      </c>
      <c r="BL12" s="47" t="str">
        <f t="shared" si="38"/>
        <v/>
      </c>
      <c r="BM12" s="47" t="str">
        <f t="shared" si="39"/>
        <v/>
      </c>
      <c r="BN12" s="51" t="str">
        <f t="shared" si="40"/>
        <v/>
      </c>
      <c r="BO12" s="51" t="str">
        <f t="shared" si="41"/>
        <v/>
      </c>
      <c r="BP12" s="51" t="str">
        <f t="shared" si="42"/>
        <v/>
      </c>
      <c r="BQ12" s="51" t="str">
        <f t="shared" si="43"/>
        <v/>
      </c>
      <c r="BR12" s="51" t="str">
        <f t="shared" si="44"/>
        <v/>
      </c>
      <c r="BS12" s="51" t="str">
        <f t="shared" si="45"/>
        <v/>
      </c>
      <c r="BT12" s="47" t="str">
        <f t="shared" si="46"/>
        <v/>
      </c>
      <c r="CB12" s="68" t="s">
        <v>1498</v>
      </c>
      <c r="CC12" s="5"/>
      <c r="CD12" s="5"/>
      <c r="CE12" s="5"/>
      <c r="CF12" s="5"/>
      <c r="CG12" s="5"/>
      <c r="CH12" s="5"/>
      <c r="CI12" s="5"/>
      <c r="CL12" s="44" t="s">
        <v>823</v>
      </c>
      <c r="CN12" s="52">
        <f t="shared" si="47"/>
        <v>0</v>
      </c>
      <c r="CO12" s="53">
        <f t="shared" si="48"/>
        <v>0</v>
      </c>
      <c r="CP12" s="54">
        <f t="shared" si="49"/>
        <v>0</v>
      </c>
      <c r="CS12" s="3"/>
      <c r="CT12" s="67"/>
      <c r="CU12" s="9"/>
      <c r="CV12" s="9"/>
      <c r="CW12" s="9"/>
      <c r="DB12" s="75" t="s">
        <v>2035</v>
      </c>
    </row>
    <row r="13" spans="1:114" ht="11.25" customHeight="1" x14ac:dyDescent="0.2">
      <c r="A13" s="22" t="str">
        <f>IF(D13&lt;&gt;"",MAX($A$7:A12)+1,"")</f>
        <v/>
      </c>
      <c r="B13" s="45"/>
      <c r="C13" s="45"/>
      <c r="D13" s="46"/>
      <c r="E13" s="46"/>
      <c r="F13" s="46"/>
      <c r="G13" s="70"/>
      <c r="H13" s="47" t="str">
        <f t="shared" si="14"/>
        <v/>
      </c>
      <c r="I13" s="46"/>
      <c r="J13" s="46"/>
      <c r="K13" s="45"/>
      <c r="L13" s="47" t="str">
        <f t="shared" si="15"/>
        <v/>
      </c>
      <c r="M13" s="46"/>
      <c r="N13" s="46"/>
      <c r="O13" s="45"/>
      <c r="P13" s="45"/>
      <c r="Q13" s="48" t="str">
        <f t="shared" si="16"/>
        <v/>
      </c>
      <c r="R13" s="48" t="str">
        <f t="shared" si="17"/>
        <v/>
      </c>
      <c r="S13" s="48" t="str">
        <f t="shared" si="18"/>
        <v/>
      </c>
      <c r="T13" s="48" t="str">
        <f t="shared" si="19"/>
        <v/>
      </c>
      <c r="U13" s="70"/>
      <c r="V13" s="70"/>
      <c r="W13" s="45"/>
      <c r="X13" s="45"/>
      <c r="Y13" s="45"/>
      <c r="Z13" s="45"/>
      <c r="AA13" s="48" t="str">
        <f t="shared" si="20"/>
        <v/>
      </c>
      <c r="AB13" s="48" t="str">
        <f t="shared" si="21"/>
        <v/>
      </c>
      <c r="AC13" s="3"/>
      <c r="AD13" s="47" t="str">
        <f ca="1">IF(ROW()-7&lt;=MAX($AX$8:$AX$305),CONCATENATE(IF(AND(AZ13&lt;&gt;"",AY13&lt;&gt;"Drážkovanie"),IF(RIGHT(VLOOKUP(ROW()-7,$AX$8:$AZ$305,2,FALSE),4)="dyha","Hrana ",IF(MID(VLOOKUP(ROW()-7,$AX$8:$AZ$305,2,FALSE),1,3)="HPL","","ABS ")),""),VLOOKUP(ROW()-7,$AX$8:$AZ$305,2,FALSE)),IF(ROW()-7&lt;=MAX($AX$8:$AX$305)+1,IF(SUM($AN$7:AN12)&lt;2,"Min. objednávka","Spolu odhad"),IF(AND(ROW()-7&lt;=MAX($AX$8:$AX$305)+2,AD12&lt;&gt;"Spolu odhad"),"Spolu odhad","")))</f>
        <v/>
      </c>
      <c r="AE13" s="47"/>
      <c r="AF13" s="47"/>
      <c r="AG13" s="47" t="str">
        <f t="shared" ca="1" si="22"/>
        <v/>
      </c>
      <c r="AH13" s="47" t="str">
        <f t="shared" ca="1" si="23"/>
        <v/>
      </c>
      <c r="AI13" s="47" t="str">
        <f t="shared" ca="1" si="24"/>
        <v/>
      </c>
      <c r="AJ13" s="117" t="str">
        <f t="shared" ca="1" si="25"/>
        <v/>
      </c>
      <c r="AK13" s="47" t="str">
        <f ca="1">IF(AY13&lt;&gt;"",ROUNDUP(IF(AX13&lt;=$BC$7,SUMIF($BB$8:$BB$299,AY13,$BJ$8:$BJ$299),0)+IF(AND(AX13&gt;$BC$7,AX13&lt;=$BE$7),SUMIF($BD$8:$BD$299,AY13,$BL$8:$BL$299),0)+IF(AND(AX13&gt;MAX($BC$7:$BC$299),AX13&lt;=MAX($BE$7:$BE$299)),SUMIF($BF$8:$BF$299,AY13,$BM$8:$BM$299),0),3),IF(AD13="dovoz odhad",SUMIF($AL$7:AL12,"m2",$AG$7:AG12),IF(AD13="lišta pod 80 mm",$AZ$304,IF(AD13="Drážkovanie",SUM($BN$8:$BN$299),IF(AD13="Zlepovanie (spájanie)",ROUNDUP(SUM($BK$8:$BK$299),3),IF(AD13="Formatovanie zlep. dielcov",ROUNDUP(SUM($BI$8:$BI$299),3),IF(AD13="Otvor na pánt Ø 35 mm",ROUNDUP(SUM($BT$8:$BT$299),3),"")))))))</f>
        <v/>
      </c>
      <c r="AL13" s="47" t="str">
        <f t="shared" ca="1" si="26"/>
        <v/>
      </c>
      <c r="AM13" s="119" t="str">
        <f t="shared" ca="1" si="27"/>
        <v/>
      </c>
      <c r="AN13" s="120" t="str">
        <f ca="1">IF(AD13="","",IF(AD13="Min. objednávka",2-SUM($AN$7:AN12),IF(AD13="Spolu odhad",ROUND(SUM($AN$7:AN12),2),IF(AM13="","???",ROUND(AG13*AM13,2)))))</f>
        <v/>
      </c>
      <c r="AO13" s="3"/>
      <c r="AP13" s="89" t="str">
        <f t="shared" si="28"/>
        <v/>
      </c>
      <c r="AQ13" s="3"/>
      <c r="AR13" s="22">
        <f t="shared" si="29"/>
        <v>1</v>
      </c>
      <c r="AS13" s="3"/>
      <c r="AT13" s="3"/>
      <c r="AU13" s="3"/>
      <c r="AV13" s="3"/>
      <c r="AW13" s="3"/>
      <c r="AX13" s="47" t="str">
        <f>IF(MAX($AX$7:AX12)+1&lt;=$AS$4,MAX($AX$7:AX12)+1,"")</f>
        <v/>
      </c>
      <c r="AY13" s="47" t="str">
        <f>IF(MAX($AX$7:AX12)+1&gt;$AS$4,"",IF(AX13&lt;=$BC$7,VLOOKUP(AX13,BA$8:BB$299,2,FALSE),IF(AX13&lt;=$BE$7,VLOOKUP(AX13,BC$8:BD$299,2,FALSE),IF(AX13&lt;=MAX($BE$8:$BE$299),VLOOKUP(AX13,BE$8:BF$299,2,FALSE),IF(AX13=$AS$4,VLOOKUP(AX13,$AS$4:$AU$4,2,FALSE),"")))))</f>
        <v/>
      </c>
      <c r="AZ13" s="47" t="str">
        <f>IF(MAX($AX$7:AX12)+1&gt;$AS$4,"",IF(AX13&lt;=$BC$7,"",IF(AX13&lt;=$BE$7,MID(VLOOKUP(AX13,BC$8:BD$299,2,FALSE),1,1),IF(AX13&lt;=MAX($BE$8:$BE$299),MID(VLOOKUP(AX13,BE$8:BF$299,2,FALSE),1,1),IF(AX13&lt;=$AS$4,VLOOKUP(AX13,$AS$4:$AU$4,3,FALSE),"")))))</f>
        <v/>
      </c>
      <c r="BA13" s="49" t="str">
        <f>IF(AND(BB13&lt;&gt;"",ISNA(VLOOKUP(BB13,BB$7:BB12,1,FALSE))),MAX(BA$7:BA12)+1,"")</f>
        <v/>
      </c>
      <c r="BB13" s="50" t="str">
        <f t="shared" si="30"/>
        <v/>
      </c>
      <c r="BC13" s="49" t="str">
        <f>IF(AND(BD13&lt;&gt;"",ISNA(VLOOKUP(BD13,BD$7:BD12,1,FALSE))),MAX(BC$7:BC12)+1,"")</f>
        <v/>
      </c>
      <c r="BD13" s="50" t="str">
        <f t="shared" si="31"/>
        <v/>
      </c>
      <c r="BE13" s="49" t="str">
        <f>IF(AND(BF13&lt;&gt;"",ISNA(VLOOKUP(BF13,BF$7:BF12,1,FALSE))),MAX(BE$7:BE12)+1,"")</f>
        <v/>
      </c>
      <c r="BF13" s="50" t="str">
        <f t="shared" si="32"/>
        <v/>
      </c>
      <c r="BG13" s="50" t="str">
        <f t="shared" si="33"/>
        <v xml:space="preserve">22x0,5 </v>
      </c>
      <c r="BH13" s="50" t="str">
        <f t="shared" si="34"/>
        <v xml:space="preserve">22x2 </v>
      </c>
      <c r="BI13" s="47" t="str">
        <f t="shared" si="35"/>
        <v/>
      </c>
      <c r="BJ13" s="47" t="str">
        <f t="shared" si="36"/>
        <v/>
      </c>
      <c r="BK13" s="47" t="str">
        <f t="shared" si="37"/>
        <v/>
      </c>
      <c r="BL13" s="47" t="str">
        <f t="shared" si="38"/>
        <v/>
      </c>
      <c r="BM13" s="47" t="str">
        <f t="shared" si="39"/>
        <v/>
      </c>
      <c r="BN13" s="51" t="str">
        <f t="shared" si="40"/>
        <v/>
      </c>
      <c r="BO13" s="51" t="str">
        <f t="shared" si="41"/>
        <v/>
      </c>
      <c r="BP13" s="51" t="str">
        <f t="shared" si="42"/>
        <v/>
      </c>
      <c r="BQ13" s="51" t="str">
        <f t="shared" si="43"/>
        <v/>
      </c>
      <c r="BR13" s="51" t="str">
        <f t="shared" si="44"/>
        <v/>
      </c>
      <c r="BS13" s="51" t="str">
        <f t="shared" si="45"/>
        <v/>
      </c>
      <c r="BT13" s="47" t="str">
        <f t="shared" si="46"/>
        <v/>
      </c>
      <c r="BU13" s="92" t="str">
        <f ca="1">IF(ISNA(VLOOKUP(CONCATENATE(BU2,SUBSTITUTE(SUBSTITUTE(BV4,MID(BV4,1,2),"",1)," 920"," 600")),$BU$14:$BU$500,1,FALSE)),"",VLOOKUP(CONCATENATE(BU2,SUBSTITUTE(SUBSTITUTE(BV4,MID(BV4,1,2),"",1)," 920"," 600")),$BU$14:$BU$500,1,FALSE))</f>
        <v/>
      </c>
      <c r="BV13" s="95" t="str">
        <f ca="1">IF(ISNA(VLOOKUP(CONCATENATE(BV1,SUBSTITUTE(BV4,MID(BV4,1,2),"",1)),$BV$16:$BV$923,1,FALSE)),"",VLOOKUP(CONCATENATE(BV1,SUBSTITUTE(BV4,MID(BV4,1,2),"",1)),$BV$16:$BV$923,1,FALSE))</f>
        <v/>
      </c>
      <c r="BW13" s="97"/>
      <c r="BX13" s="98"/>
      <c r="BY13" s="88"/>
      <c r="BZ13" s="99"/>
      <c r="CA13" s="100" t="s">
        <v>2305</v>
      </c>
      <c r="CB13" s="101" t="s">
        <v>1227</v>
      </c>
      <c r="CC13" s="101">
        <v>22</v>
      </c>
      <c r="CD13" s="102">
        <v>10.209999999999999</v>
      </c>
      <c r="CE13" s="103"/>
      <c r="CF13" s="101" t="s">
        <v>804</v>
      </c>
      <c r="CG13" s="101">
        <v>5.7960000000000003</v>
      </c>
      <c r="CH13" s="101"/>
      <c r="CI13" s="104"/>
      <c r="CJ13" s="105" t="s">
        <v>1227</v>
      </c>
      <c r="CL13" s="44" t="s">
        <v>826</v>
      </c>
      <c r="CN13" s="52">
        <f t="shared" si="47"/>
        <v>0</v>
      </c>
      <c r="CO13" s="53">
        <f t="shared" si="48"/>
        <v>0</v>
      </c>
      <c r="CP13" s="54">
        <f t="shared" si="49"/>
        <v>0</v>
      </c>
      <c r="CS13" s="3"/>
      <c r="CT13" s="67"/>
      <c r="CU13" s="9"/>
      <c r="CV13" s="9"/>
      <c r="CW13" s="9"/>
      <c r="DB13" s="75" t="s">
        <v>2036</v>
      </c>
    </row>
    <row r="14" spans="1:114" ht="11.25" customHeight="1" x14ac:dyDescent="0.2">
      <c r="A14" s="22" t="str">
        <f>IF(D14&lt;&gt;"",MAX($A$7:A13)+1,"")</f>
        <v/>
      </c>
      <c r="B14" s="45"/>
      <c r="C14" s="45"/>
      <c r="D14" s="46"/>
      <c r="E14" s="46"/>
      <c r="F14" s="46"/>
      <c r="G14" s="70"/>
      <c r="H14" s="47" t="str">
        <f t="shared" si="14"/>
        <v/>
      </c>
      <c r="I14" s="46"/>
      <c r="J14" s="46"/>
      <c r="K14" s="45"/>
      <c r="L14" s="47" t="str">
        <f t="shared" si="15"/>
        <v/>
      </c>
      <c r="M14" s="46"/>
      <c r="N14" s="46"/>
      <c r="O14" s="45"/>
      <c r="P14" s="45"/>
      <c r="Q14" s="48" t="str">
        <f t="shared" si="16"/>
        <v/>
      </c>
      <c r="R14" s="48" t="str">
        <f t="shared" si="17"/>
        <v/>
      </c>
      <c r="S14" s="48" t="str">
        <f t="shared" si="18"/>
        <v/>
      </c>
      <c r="T14" s="48" t="str">
        <f t="shared" si="19"/>
        <v/>
      </c>
      <c r="U14" s="70"/>
      <c r="V14" s="70"/>
      <c r="W14" s="45"/>
      <c r="X14" s="45"/>
      <c r="Y14" s="45"/>
      <c r="Z14" s="45"/>
      <c r="AA14" s="48" t="str">
        <f t="shared" si="20"/>
        <v/>
      </c>
      <c r="AB14" s="48" t="str">
        <f t="shared" si="21"/>
        <v/>
      </c>
      <c r="AC14" s="3"/>
      <c r="AD14" s="47" t="str">
        <f ca="1">IF(ROW()-7&lt;=MAX($AX$8:$AX$305),CONCATENATE(IF(AND(AZ14&lt;&gt;"",AY14&lt;&gt;"Drážkovanie"),IF(RIGHT(VLOOKUP(ROW()-7,$AX$8:$AZ$305,2,FALSE),4)="dyha","Hrana ",IF(MID(VLOOKUP(ROW()-7,$AX$8:$AZ$305,2,FALSE),1,3)="HPL","","ABS ")),""),VLOOKUP(ROW()-7,$AX$8:$AZ$305,2,FALSE)),IF(ROW()-7&lt;=MAX($AX$8:$AX$305)+1,IF(SUM($AN$7:AN13)&lt;2,"Min. objednávka","Spolu odhad"),IF(AND(ROW()-7&lt;=MAX($AX$8:$AX$305)+2,AD13&lt;&gt;"Spolu odhad"),"Spolu odhad","")))</f>
        <v/>
      </c>
      <c r="AE14" s="47"/>
      <c r="AF14" s="47"/>
      <c r="AG14" s="47" t="str">
        <f t="shared" ca="1" si="22"/>
        <v/>
      </c>
      <c r="AH14" s="47" t="str">
        <f t="shared" ca="1" si="23"/>
        <v/>
      </c>
      <c r="AI14" s="47" t="str">
        <f t="shared" ca="1" si="24"/>
        <v/>
      </c>
      <c r="AJ14" s="117" t="str">
        <f t="shared" ca="1" si="25"/>
        <v/>
      </c>
      <c r="AK14" s="47" t="str">
        <f ca="1">IF(AY14&lt;&gt;"",ROUNDUP(IF(AX14&lt;=$BC$7,SUMIF($BB$8:$BB$299,AY14,$BJ$8:$BJ$299),0)+IF(AND(AX14&gt;$BC$7,AX14&lt;=$BE$7),SUMIF($BD$8:$BD$299,AY14,$BL$8:$BL$299),0)+IF(AND(AX14&gt;MAX($BC$7:$BC$299),AX14&lt;=MAX($BE$7:$BE$299)),SUMIF($BF$8:$BF$299,AY14,$BM$8:$BM$299),0),3),IF(AD14="dovoz odhad",SUMIF($AL$7:AL13,"m2",$AG$7:AG13),IF(AD14="lišta pod 80 mm",$AZ$304,IF(AD14="Drážkovanie",SUM($BN$8:$BN$299),IF(AD14="Zlepovanie (spájanie)",ROUNDUP(SUM($BK$8:$BK$299),3),IF(AD14="Formatovanie zlep. dielcov",ROUNDUP(SUM($BI$8:$BI$299),3),IF(AD14="Otvor na pánt Ø 35 mm",ROUNDUP(SUM($BT$8:$BT$299),3),"")))))))</f>
        <v/>
      </c>
      <c r="AL14" s="47" t="str">
        <f t="shared" ca="1" si="26"/>
        <v/>
      </c>
      <c r="AM14" s="119" t="str">
        <f t="shared" ca="1" si="27"/>
        <v/>
      </c>
      <c r="AN14" s="120" t="str">
        <f ca="1">IF(AD14="","",IF(AD14="Min. objednávka",2-SUM($AN$7:AN13),IF(AD14="Spolu odhad",ROUND(SUM($AN$7:AN13),2),IF(AM14="","???",ROUND(AG14*AM14,2)))))</f>
        <v/>
      </c>
      <c r="AO14" s="3"/>
      <c r="AP14" s="89" t="str">
        <f t="shared" si="28"/>
        <v/>
      </c>
      <c r="AQ14" s="3"/>
      <c r="AR14" s="22">
        <f t="shared" si="29"/>
        <v>1</v>
      </c>
      <c r="AS14" s="3"/>
      <c r="AT14" s="3"/>
      <c r="AU14" s="3"/>
      <c r="AV14" s="3"/>
      <c r="AW14" s="3"/>
      <c r="AX14" s="47" t="str">
        <f>IF(MAX($AX$7:AX13)+1&lt;=$AS$4,MAX($AX$7:AX13)+1,"")</f>
        <v/>
      </c>
      <c r="AY14" s="47" t="str">
        <f>IF(MAX($AX$7:AX13)+1&gt;$AS$4,"",IF(AX14&lt;=$BC$7,VLOOKUP(AX14,BA$8:BB$299,2,FALSE),IF(AX14&lt;=$BE$7,VLOOKUP(AX14,BC$8:BD$299,2,FALSE),IF(AX14&lt;=MAX($BE$8:$BE$299),VLOOKUP(AX14,BE$8:BF$299,2,FALSE),IF(AX14=$AS$4,VLOOKUP(AX14,$AS$4:$AU$4,2,FALSE),"")))))</f>
        <v/>
      </c>
      <c r="AZ14" s="47" t="str">
        <f>IF(MAX($AX$7:AX13)+1&gt;$AS$4,"",IF(AX14&lt;=$BC$7,"",IF(AX14&lt;=$BE$7,MID(VLOOKUP(AX14,BC$8:BD$299,2,FALSE),1,1),IF(AX14&lt;=MAX($BE$8:$BE$299),MID(VLOOKUP(AX14,BE$8:BF$299,2,FALSE),1,1),IF(AX14&lt;=$AS$4,VLOOKUP(AX14,$AS$4:$AU$4,3,FALSE),"")))))</f>
        <v/>
      </c>
      <c r="BA14" s="49" t="str">
        <f>IF(AND(BB14&lt;&gt;"",ISNA(VLOOKUP(BB14,BB$7:BB13,1,FALSE))),MAX(BA$7:BA13)+1,"")</f>
        <v/>
      </c>
      <c r="BB14" s="50" t="str">
        <f t="shared" si="30"/>
        <v/>
      </c>
      <c r="BC14" s="49" t="str">
        <f>IF(AND(BD14&lt;&gt;"",ISNA(VLOOKUP(BD14,BD$7:BD13,1,FALSE))),MAX(BC$7:BC13)+1,"")</f>
        <v/>
      </c>
      <c r="BD14" s="50" t="str">
        <f t="shared" si="31"/>
        <v/>
      </c>
      <c r="BE14" s="49" t="str">
        <f>IF(AND(BF14&lt;&gt;"",ISNA(VLOOKUP(BF14,BF$7:BF13,1,FALSE))),MAX(BE$7:BE13)+1,"")</f>
        <v/>
      </c>
      <c r="BF14" s="50" t="str">
        <f t="shared" si="32"/>
        <v/>
      </c>
      <c r="BG14" s="50" t="str">
        <f t="shared" si="33"/>
        <v xml:space="preserve">22x0,5 </v>
      </c>
      <c r="BH14" s="50" t="str">
        <f t="shared" si="34"/>
        <v xml:space="preserve">22x2 </v>
      </c>
      <c r="BI14" s="47" t="str">
        <f t="shared" si="35"/>
        <v/>
      </c>
      <c r="BJ14" s="47" t="str">
        <f t="shared" si="36"/>
        <v/>
      </c>
      <c r="BK14" s="47" t="str">
        <f t="shared" si="37"/>
        <v/>
      </c>
      <c r="BL14" s="47" t="str">
        <f t="shared" si="38"/>
        <v/>
      </c>
      <c r="BM14" s="47" t="str">
        <f t="shared" si="39"/>
        <v/>
      </c>
      <c r="BN14" s="51" t="str">
        <f t="shared" si="40"/>
        <v/>
      </c>
      <c r="BO14" s="51" t="str">
        <f t="shared" si="41"/>
        <v/>
      </c>
      <c r="BP14" s="51" t="str">
        <f t="shared" si="42"/>
        <v/>
      </c>
      <c r="BQ14" s="51" t="str">
        <f t="shared" si="43"/>
        <v/>
      </c>
      <c r="BR14" s="51" t="str">
        <f t="shared" si="44"/>
        <v/>
      </c>
      <c r="BS14" s="51" t="str">
        <f t="shared" si="45"/>
        <v/>
      </c>
      <c r="BT14" s="47" t="str">
        <f t="shared" si="46"/>
        <v/>
      </c>
      <c r="BU14" s="59" t="s">
        <v>1232</v>
      </c>
      <c r="BV14" s="51" t="str">
        <f ca="1">IF(ISNA(VLOOKUP(CONCATENATE(BV2,SUBSTITUTE(BV4,MID(BV4,1,2),"",1)),$BV$16:$BV$923,1,FALSE)),"",VLOOKUP(CONCATENATE(BV2,SUBSTITUTE(BV4,MID(BV4,1,2),"",1)),$BV$16:$BV$923,1,FALSE))</f>
        <v/>
      </c>
      <c r="BW14" s="97"/>
      <c r="BX14" s="98"/>
      <c r="BY14" s="88"/>
      <c r="BZ14" s="99"/>
      <c r="CA14" s="100" t="s">
        <v>2306</v>
      </c>
      <c r="CB14" s="101" t="s">
        <v>1228</v>
      </c>
      <c r="CC14" s="101">
        <v>20</v>
      </c>
      <c r="CD14" s="140">
        <v>10.17</v>
      </c>
      <c r="CE14" s="103"/>
      <c r="CF14" s="101" t="s">
        <v>804</v>
      </c>
      <c r="CG14" s="101">
        <v>5.7960000000000003</v>
      </c>
      <c r="CH14" s="101"/>
      <c r="CI14" s="104"/>
      <c r="CJ14" s="105" t="s">
        <v>1228</v>
      </c>
      <c r="CL14" s="44" t="s">
        <v>824</v>
      </c>
      <c r="CN14" s="52">
        <f t="shared" si="47"/>
        <v>0</v>
      </c>
      <c r="CO14" s="53">
        <f t="shared" si="48"/>
        <v>0</v>
      </c>
      <c r="CP14" s="54">
        <f t="shared" si="49"/>
        <v>0</v>
      </c>
      <c r="CS14" s="3"/>
      <c r="CT14" s="67"/>
      <c r="CU14" s="9"/>
      <c r="CV14" s="9"/>
      <c r="CW14" s="9"/>
      <c r="DB14" s="75" t="s">
        <v>2038</v>
      </c>
    </row>
    <row r="15" spans="1:114" ht="11.25" customHeight="1" x14ac:dyDescent="0.2">
      <c r="A15" s="22" t="str">
        <f>IF(D15&lt;&gt;"",MAX($A$7:A14)+1,"")</f>
        <v/>
      </c>
      <c r="B15" s="45"/>
      <c r="C15" s="45"/>
      <c r="D15" s="46"/>
      <c r="E15" s="46"/>
      <c r="F15" s="46"/>
      <c r="G15" s="70"/>
      <c r="H15" s="47" t="str">
        <f t="shared" si="14"/>
        <v/>
      </c>
      <c r="I15" s="46"/>
      <c r="J15" s="46"/>
      <c r="K15" s="45"/>
      <c r="L15" s="47" t="str">
        <f t="shared" si="15"/>
        <v/>
      </c>
      <c r="M15" s="46"/>
      <c r="N15" s="46"/>
      <c r="O15" s="45"/>
      <c r="P15" s="45"/>
      <c r="Q15" s="48" t="str">
        <f t="shared" si="16"/>
        <v/>
      </c>
      <c r="R15" s="48" t="str">
        <f t="shared" si="17"/>
        <v/>
      </c>
      <c r="S15" s="48" t="str">
        <f t="shared" si="18"/>
        <v/>
      </c>
      <c r="T15" s="48" t="str">
        <f t="shared" si="19"/>
        <v/>
      </c>
      <c r="U15" s="70"/>
      <c r="V15" s="70"/>
      <c r="W15" s="45"/>
      <c r="X15" s="45"/>
      <c r="Y15" s="45"/>
      <c r="Z15" s="45"/>
      <c r="AA15" s="48" t="str">
        <f t="shared" si="20"/>
        <v/>
      </c>
      <c r="AB15" s="48" t="str">
        <f t="shared" si="21"/>
        <v/>
      </c>
      <c r="AC15" s="3"/>
      <c r="AD15" s="47" t="str">
        <f ca="1">IF(ROW()-7&lt;=MAX($AX$8:$AX$305),CONCATENATE(IF(AND(AZ15&lt;&gt;"",AY15&lt;&gt;"Drážkovanie"),IF(RIGHT(VLOOKUP(ROW()-7,$AX$8:$AZ$305,2,FALSE),4)="dyha","Hrana ",IF(MID(VLOOKUP(ROW()-7,$AX$8:$AZ$305,2,FALSE),1,3)="HPL","","ABS ")),""),VLOOKUP(ROW()-7,$AX$8:$AZ$305,2,FALSE)),IF(ROW()-7&lt;=MAX($AX$8:$AX$305)+1,IF(SUM($AN$7:AN14)&lt;2,"Min. objednávka","Spolu odhad"),IF(AND(ROW()-7&lt;=MAX($AX$8:$AX$305)+2,AD14&lt;&gt;"Spolu odhad"),"Spolu odhad","")))</f>
        <v/>
      </c>
      <c r="AE15" s="47"/>
      <c r="AF15" s="47"/>
      <c r="AG15" s="47" t="str">
        <f t="shared" ca="1" si="22"/>
        <v/>
      </c>
      <c r="AH15" s="47" t="str">
        <f t="shared" ca="1" si="23"/>
        <v/>
      </c>
      <c r="AI15" s="47" t="str">
        <f t="shared" ca="1" si="24"/>
        <v/>
      </c>
      <c r="AJ15" s="117" t="str">
        <f t="shared" ca="1" si="25"/>
        <v/>
      </c>
      <c r="AK15" s="47" t="str">
        <f ca="1">IF(AY15&lt;&gt;"",ROUNDUP(IF(AX15&lt;=$BC$7,SUMIF($BB$8:$BB$299,AY15,$BJ$8:$BJ$299),0)+IF(AND(AX15&gt;$BC$7,AX15&lt;=$BE$7),SUMIF($BD$8:$BD$299,AY15,$BL$8:$BL$299),0)+IF(AND(AX15&gt;MAX($BC$7:$BC$299),AX15&lt;=MAX($BE$7:$BE$299)),SUMIF($BF$8:$BF$299,AY15,$BM$8:$BM$299),0),3),IF(AD15="dovoz odhad",SUMIF($AL$7:AL14,"m2",$AG$7:AG14),IF(AD15="lišta pod 80 mm",$AZ$304,IF(AD15="Drážkovanie",SUM($BN$8:$BN$299),IF(AD15="Zlepovanie (spájanie)",ROUNDUP(SUM($BK$8:$BK$299),3),IF(AD15="Formatovanie zlep. dielcov",ROUNDUP(SUM($BI$8:$BI$299),3),IF(AD15="Otvor na pánt Ø 35 mm",ROUNDUP(SUM($BT$8:$BT$299),3),"")))))))</f>
        <v/>
      </c>
      <c r="AL15" s="47" t="str">
        <f t="shared" ca="1" si="26"/>
        <v/>
      </c>
      <c r="AM15" s="119" t="str">
        <f t="shared" ca="1" si="27"/>
        <v/>
      </c>
      <c r="AN15" s="120" t="str">
        <f ca="1">IF(AD15="","",IF(AD15="Min. objednávka",2-SUM($AN$7:AN14),IF(AD15="Spolu odhad",ROUND(SUM($AN$7:AN14),2),IF(AM15="","???",ROUND(AG15*AM15,2)))))</f>
        <v/>
      </c>
      <c r="AO15" s="3"/>
      <c r="AP15" s="89" t="str">
        <f t="shared" si="28"/>
        <v/>
      </c>
      <c r="AQ15" s="3"/>
      <c r="AR15" s="22">
        <f t="shared" si="29"/>
        <v>1</v>
      </c>
      <c r="AS15" s="3"/>
      <c r="AT15" s="3"/>
      <c r="AU15" s="3"/>
      <c r="AV15" s="3"/>
      <c r="AW15" s="3"/>
      <c r="AX15" s="47" t="str">
        <f>IF(MAX($AX$7:AX14)+1&lt;=$AS$4,MAX($AX$7:AX14)+1,"")</f>
        <v/>
      </c>
      <c r="AY15" s="47" t="str">
        <f>IF(MAX($AX$7:AX14)+1&gt;$AS$4,"",IF(AX15&lt;=$BC$7,VLOOKUP(AX15,BA$8:BB$299,2,FALSE),IF(AX15&lt;=$BE$7,VLOOKUP(AX15,BC$8:BD$299,2,FALSE),IF(AX15&lt;=MAX($BE$8:$BE$299),VLOOKUP(AX15,BE$8:BF$299,2,FALSE),IF(AX15=$AS$4,VLOOKUP(AX15,$AS$4:$AU$4,2,FALSE),"")))))</f>
        <v/>
      </c>
      <c r="AZ15" s="47" t="str">
        <f>IF(MAX($AX$7:AX14)+1&gt;$AS$4,"",IF(AX15&lt;=$BC$7,"",IF(AX15&lt;=$BE$7,MID(VLOOKUP(AX15,BC$8:BD$299,2,FALSE),1,1),IF(AX15&lt;=MAX($BE$8:$BE$299),MID(VLOOKUP(AX15,BE$8:BF$299,2,FALSE),1,1),IF(AX15&lt;=$AS$4,VLOOKUP(AX15,$AS$4:$AU$4,3,FALSE),"")))))</f>
        <v/>
      </c>
      <c r="BA15" s="49" t="str">
        <f>IF(AND(BB15&lt;&gt;"",ISNA(VLOOKUP(BB15,BB$7:BB14,1,FALSE))),MAX(BA$7:BA14)+1,"")</f>
        <v/>
      </c>
      <c r="BB15" s="50" t="str">
        <f t="shared" si="30"/>
        <v/>
      </c>
      <c r="BC15" s="49" t="str">
        <f>IF(AND(BD15&lt;&gt;"",ISNA(VLOOKUP(BD15,BD$7:BD14,1,FALSE))),MAX(BC$7:BC14)+1,"")</f>
        <v/>
      </c>
      <c r="BD15" s="50" t="str">
        <f t="shared" si="31"/>
        <v/>
      </c>
      <c r="BE15" s="49" t="str">
        <f>IF(AND(BF15&lt;&gt;"",ISNA(VLOOKUP(BF15,BF$7:BF14,1,FALSE))),MAX(BE$7:BE14)+1,"")</f>
        <v/>
      </c>
      <c r="BF15" s="50" t="str">
        <f t="shared" si="32"/>
        <v/>
      </c>
      <c r="BG15" s="50" t="str">
        <f t="shared" si="33"/>
        <v xml:space="preserve">22x0,5 </v>
      </c>
      <c r="BH15" s="50" t="str">
        <f t="shared" si="34"/>
        <v xml:space="preserve">22x2 </v>
      </c>
      <c r="BI15" s="47" t="str">
        <f t="shared" si="35"/>
        <v/>
      </c>
      <c r="BJ15" s="47" t="str">
        <f t="shared" si="36"/>
        <v/>
      </c>
      <c r="BK15" s="47" t="str">
        <f t="shared" si="37"/>
        <v/>
      </c>
      <c r="BL15" s="47" t="str">
        <f t="shared" si="38"/>
        <v/>
      </c>
      <c r="BM15" s="47" t="str">
        <f t="shared" si="39"/>
        <v/>
      </c>
      <c r="BN15" s="51" t="str">
        <f t="shared" si="40"/>
        <v/>
      </c>
      <c r="BO15" s="51" t="str">
        <f t="shared" si="41"/>
        <v/>
      </c>
      <c r="BP15" s="51" t="str">
        <f t="shared" si="42"/>
        <v/>
      </c>
      <c r="BQ15" s="51" t="str">
        <f t="shared" si="43"/>
        <v/>
      </c>
      <c r="BR15" s="51" t="str">
        <f t="shared" si="44"/>
        <v/>
      </c>
      <c r="BS15" s="51" t="str">
        <f t="shared" si="45"/>
        <v/>
      </c>
      <c r="BT15" s="47" t="str">
        <f t="shared" si="46"/>
        <v/>
      </c>
      <c r="BU15" s="59" t="s">
        <v>1233</v>
      </c>
      <c r="BV15" s="93" t="str">
        <f ca="1">IF(ISNA(VLOOKUP(CONCATENATE(BV3,SUBSTITUTE(SUBSTITUTE(BV4,MID(BV4,1,2),"",1)," 920"," 600")),$BV$16:$BV$923,1,FALSE)),"",VLOOKUP(CONCATENATE(BV3,SUBSTITUTE(SUBSTITUTE(BV4,MID(BV4,1,2),"",1)," 920"," 600")),$BV$16:$BV$923,1,FALSE))</f>
        <v/>
      </c>
      <c r="BW15" s="97"/>
      <c r="BX15" s="98"/>
      <c r="BY15" s="88"/>
      <c r="BZ15" s="99"/>
      <c r="CA15" s="100" t="s">
        <v>2307</v>
      </c>
      <c r="CB15" s="101" t="s">
        <v>1241</v>
      </c>
      <c r="CC15" s="101">
        <v>403</v>
      </c>
      <c r="CD15" s="88">
        <v>4.12</v>
      </c>
      <c r="CE15" s="106"/>
      <c r="CF15" s="101" t="s">
        <v>804</v>
      </c>
      <c r="CG15" s="101">
        <v>5.7960000000000003</v>
      </c>
      <c r="CH15" s="101"/>
      <c r="CI15" s="104"/>
      <c r="CJ15" s="105" t="s">
        <v>1241</v>
      </c>
      <c r="CL15" s="44" t="s">
        <v>827</v>
      </c>
      <c r="CN15" s="52">
        <f t="shared" si="47"/>
        <v>0</v>
      </c>
      <c r="CO15" s="53">
        <f t="shared" si="48"/>
        <v>0</v>
      </c>
      <c r="CP15" s="54">
        <f t="shared" si="49"/>
        <v>0</v>
      </c>
      <c r="CS15" s="3"/>
      <c r="CT15" s="67"/>
      <c r="CU15" s="9"/>
      <c r="CV15" s="9"/>
      <c r="CW15" s="9"/>
      <c r="DB15" s="75" t="s">
        <v>2037</v>
      </c>
    </row>
    <row r="16" spans="1:114" ht="11.25" customHeight="1" x14ac:dyDescent="0.2">
      <c r="A16" s="22" t="str">
        <f>IF(D16&lt;&gt;"",MAX($A$7:A15)+1,"")</f>
        <v/>
      </c>
      <c r="B16" s="45"/>
      <c r="C16" s="45"/>
      <c r="D16" s="46"/>
      <c r="E16" s="46"/>
      <c r="F16" s="46"/>
      <c r="G16" s="70"/>
      <c r="H16" s="47" t="str">
        <f t="shared" si="14"/>
        <v/>
      </c>
      <c r="I16" s="46"/>
      <c r="J16" s="46"/>
      <c r="K16" s="45"/>
      <c r="L16" s="47" t="str">
        <f t="shared" si="15"/>
        <v/>
      </c>
      <c r="M16" s="46"/>
      <c r="N16" s="46"/>
      <c r="O16" s="45"/>
      <c r="P16" s="45"/>
      <c r="Q16" s="48" t="str">
        <f t="shared" si="16"/>
        <v/>
      </c>
      <c r="R16" s="48" t="str">
        <f t="shared" si="17"/>
        <v/>
      </c>
      <c r="S16" s="48" t="str">
        <f t="shared" si="18"/>
        <v/>
      </c>
      <c r="T16" s="48" t="str">
        <f t="shared" si="19"/>
        <v/>
      </c>
      <c r="U16" s="70"/>
      <c r="V16" s="70"/>
      <c r="W16" s="45"/>
      <c r="X16" s="45"/>
      <c r="Y16" s="45"/>
      <c r="Z16" s="45"/>
      <c r="AA16" s="48" t="str">
        <f t="shared" si="20"/>
        <v/>
      </c>
      <c r="AB16" s="48" t="str">
        <f t="shared" si="21"/>
        <v/>
      </c>
      <c r="AC16" s="3"/>
      <c r="AD16" s="47" t="str">
        <f ca="1">IF(ROW()-7&lt;=MAX($AX$8:$AX$305),CONCATENATE(IF(AND(AZ16&lt;&gt;"",AY16&lt;&gt;"Drážkovanie"),IF(RIGHT(VLOOKUP(ROW()-7,$AX$8:$AZ$305,2,FALSE),4)="dyha","Hrana ",IF(MID(VLOOKUP(ROW()-7,$AX$8:$AZ$305,2,FALSE),1,3)="HPL","","ABS ")),""),VLOOKUP(ROW()-7,$AX$8:$AZ$305,2,FALSE)),IF(ROW()-7&lt;=MAX($AX$8:$AX$305)+1,IF(SUM($AN$7:AN15)&lt;2,"Min. objednávka","Spolu odhad"),IF(AND(ROW()-7&lt;=MAX($AX$8:$AX$305)+2,AD15&lt;&gt;"Spolu odhad"),"Spolu odhad","")))</f>
        <v/>
      </c>
      <c r="AE16" s="47"/>
      <c r="AF16" s="47"/>
      <c r="AG16" s="47" t="str">
        <f t="shared" ca="1" si="22"/>
        <v/>
      </c>
      <c r="AH16" s="47" t="str">
        <f t="shared" ca="1" si="23"/>
        <v/>
      </c>
      <c r="AI16" s="47" t="str">
        <f t="shared" ca="1" si="24"/>
        <v/>
      </c>
      <c r="AJ16" s="117" t="str">
        <f t="shared" ca="1" si="25"/>
        <v/>
      </c>
      <c r="AK16" s="47" t="str">
        <f ca="1">IF(AY16&lt;&gt;"",ROUNDUP(IF(AX16&lt;=$BC$7,SUMIF($BB$8:$BB$299,AY16,$BJ$8:$BJ$299),0)+IF(AND(AX16&gt;$BC$7,AX16&lt;=$BE$7),SUMIF($BD$8:$BD$299,AY16,$BL$8:$BL$299),0)+IF(AND(AX16&gt;MAX($BC$7:$BC$299),AX16&lt;=MAX($BE$7:$BE$299)),SUMIF($BF$8:$BF$299,AY16,$BM$8:$BM$299),0),3),IF(AD16="dovoz odhad",SUMIF($AL$7:AL15,"m2",$AG$7:AG15),IF(AD16="lišta pod 80 mm",$AZ$304,IF(AD16="Drážkovanie",SUM($BN$8:$BN$299),IF(AD16="Zlepovanie (spájanie)",ROUNDUP(SUM($BK$8:$BK$299),3),IF(AD16="Formatovanie zlep. dielcov",ROUNDUP(SUM($BI$8:$BI$299),3),IF(AD16="Otvor na pánt Ø 35 mm",ROUNDUP(SUM($BT$8:$BT$299),3),"")))))))</f>
        <v/>
      </c>
      <c r="AL16" s="47" t="str">
        <f t="shared" ca="1" si="26"/>
        <v/>
      </c>
      <c r="AM16" s="119" t="str">
        <f t="shared" ca="1" si="27"/>
        <v/>
      </c>
      <c r="AN16" s="120" t="str">
        <f ca="1">IF(AD16="","",IF(AD16="Min. objednávka",2-SUM($AN$7:AN15),IF(AD16="Spolu odhad",ROUND(SUM($AN$7:AN15),2),IF(AM16="","???",ROUND(AG16*AM16,2)))))</f>
        <v/>
      </c>
      <c r="AO16" s="3"/>
      <c r="AP16" s="89" t="str">
        <f t="shared" si="28"/>
        <v/>
      </c>
      <c r="AQ16" s="3"/>
      <c r="AR16" s="22">
        <f t="shared" si="29"/>
        <v>1</v>
      </c>
      <c r="AS16" s="3"/>
      <c r="AT16" s="3"/>
      <c r="AU16" s="3"/>
      <c r="AV16" s="3"/>
      <c r="AW16" s="3"/>
      <c r="AX16" s="47" t="str">
        <f>IF(MAX($AX$7:AX15)+1&lt;=$AS$4,MAX($AX$7:AX15)+1,"")</f>
        <v/>
      </c>
      <c r="AY16" s="47" t="str">
        <f>IF(MAX($AX$7:AX15)+1&gt;$AS$4,"",IF(AX16&lt;=$BC$7,VLOOKUP(AX16,BA$8:BB$299,2,FALSE),IF(AX16&lt;=$BE$7,VLOOKUP(AX16,BC$8:BD$299,2,FALSE),IF(AX16&lt;=MAX($BE$8:$BE$299),VLOOKUP(AX16,BE$8:BF$299,2,FALSE),IF(AX16=$AS$4,VLOOKUP(AX16,$AS$4:$AU$4,2,FALSE),"")))))</f>
        <v/>
      </c>
      <c r="AZ16" s="47" t="str">
        <f>IF(MAX($AX$7:AX15)+1&gt;$AS$4,"",IF(AX16&lt;=$BC$7,"",IF(AX16&lt;=$BE$7,MID(VLOOKUP(AX16,BC$8:BD$299,2,FALSE),1,1),IF(AX16&lt;=MAX($BE$8:$BE$299),MID(VLOOKUP(AX16,BE$8:BF$299,2,FALSE),1,1),IF(AX16&lt;=$AS$4,VLOOKUP(AX16,$AS$4:$AU$4,3,FALSE),"")))))</f>
        <v/>
      </c>
      <c r="BA16" s="49" t="str">
        <f>IF(AND(BB16&lt;&gt;"",ISNA(VLOOKUP(BB16,BB$7:BB15,1,FALSE))),MAX(BA$7:BA15)+1,"")</f>
        <v/>
      </c>
      <c r="BB16" s="50" t="str">
        <f t="shared" si="30"/>
        <v/>
      </c>
      <c r="BC16" s="49" t="str">
        <f>IF(AND(BD16&lt;&gt;"",ISNA(VLOOKUP(BD16,BD$7:BD15,1,FALSE))),MAX(BC$7:BC15)+1,"")</f>
        <v/>
      </c>
      <c r="BD16" s="50" t="str">
        <f t="shared" si="31"/>
        <v/>
      </c>
      <c r="BE16" s="49" t="str">
        <f>IF(AND(BF16&lt;&gt;"",ISNA(VLOOKUP(BF16,BF$7:BF15,1,FALSE))),MAX(BE$7:BE15)+1,"")</f>
        <v/>
      </c>
      <c r="BF16" s="50" t="str">
        <f t="shared" si="32"/>
        <v/>
      </c>
      <c r="BG16" s="50" t="str">
        <f t="shared" si="33"/>
        <v xml:space="preserve">22x0,5 </v>
      </c>
      <c r="BH16" s="50" t="str">
        <f t="shared" si="34"/>
        <v xml:space="preserve">22x2 </v>
      </c>
      <c r="BI16" s="47" t="str">
        <f t="shared" si="35"/>
        <v/>
      </c>
      <c r="BJ16" s="47" t="str">
        <f t="shared" si="36"/>
        <v/>
      </c>
      <c r="BK16" s="47" t="str">
        <f t="shared" si="37"/>
        <v/>
      </c>
      <c r="BL16" s="47" t="str">
        <f t="shared" si="38"/>
        <v/>
      </c>
      <c r="BM16" s="47" t="str">
        <f t="shared" si="39"/>
        <v/>
      </c>
      <c r="BN16" s="51" t="str">
        <f t="shared" si="40"/>
        <v/>
      </c>
      <c r="BO16" s="51" t="str">
        <f t="shared" si="41"/>
        <v/>
      </c>
      <c r="BP16" s="51" t="str">
        <f t="shared" si="42"/>
        <v/>
      </c>
      <c r="BQ16" s="51" t="str">
        <f t="shared" si="43"/>
        <v/>
      </c>
      <c r="BR16" s="51" t="str">
        <f t="shared" si="44"/>
        <v/>
      </c>
      <c r="BS16" s="51" t="str">
        <f t="shared" si="45"/>
        <v/>
      </c>
      <c r="BT16" s="47" t="str">
        <f t="shared" si="46"/>
        <v/>
      </c>
      <c r="BU16" s="59" t="s">
        <v>1257</v>
      </c>
      <c r="BV16" s="48" t="s">
        <v>1234</v>
      </c>
      <c r="BW16" s="97"/>
      <c r="BX16" s="98"/>
      <c r="BY16" s="88"/>
      <c r="BZ16" s="99"/>
      <c r="CA16" s="100" t="s">
        <v>2305</v>
      </c>
      <c r="CB16" s="101" t="s">
        <v>1231</v>
      </c>
      <c r="CC16" s="101">
        <v>1</v>
      </c>
      <c r="CD16" s="88">
        <v>10.33</v>
      </c>
      <c r="CE16" s="103"/>
      <c r="CF16" s="101" t="s">
        <v>804</v>
      </c>
      <c r="CG16" s="101">
        <v>5.7960000000000003</v>
      </c>
      <c r="CH16" s="101"/>
      <c r="CI16" s="104"/>
      <c r="CJ16" s="105" t="s">
        <v>1231</v>
      </c>
      <c r="CL16" s="44" t="s">
        <v>825</v>
      </c>
      <c r="CN16" s="52">
        <f t="shared" si="47"/>
        <v>0</v>
      </c>
      <c r="CO16" s="53">
        <f t="shared" si="48"/>
        <v>0</v>
      </c>
      <c r="CP16" s="54">
        <f t="shared" si="49"/>
        <v>0</v>
      </c>
      <c r="CS16" s="3"/>
      <c r="CT16" s="9"/>
      <c r="CU16" s="9"/>
      <c r="CV16" s="9"/>
      <c r="CW16" s="9"/>
      <c r="DB16" s="75" t="s">
        <v>2039</v>
      </c>
    </row>
    <row r="17" spans="1:101" ht="11.25" customHeight="1" x14ac:dyDescent="0.2">
      <c r="A17" s="22" t="str">
        <f>IF(D17&lt;&gt;"",MAX($A$7:A16)+1,"")</f>
        <v/>
      </c>
      <c r="B17" s="45"/>
      <c r="C17" s="45"/>
      <c r="D17" s="46"/>
      <c r="E17" s="46"/>
      <c r="F17" s="46"/>
      <c r="G17" s="70"/>
      <c r="H17" s="47" t="str">
        <f t="shared" si="14"/>
        <v/>
      </c>
      <c r="I17" s="46"/>
      <c r="J17" s="46"/>
      <c r="K17" s="45"/>
      <c r="L17" s="47" t="str">
        <f t="shared" si="15"/>
        <v/>
      </c>
      <c r="M17" s="46"/>
      <c r="N17" s="46"/>
      <c r="O17" s="45"/>
      <c r="P17" s="45"/>
      <c r="Q17" s="48" t="str">
        <f t="shared" si="16"/>
        <v/>
      </c>
      <c r="R17" s="48" t="str">
        <f t="shared" si="17"/>
        <v/>
      </c>
      <c r="S17" s="48" t="str">
        <f t="shared" si="18"/>
        <v/>
      </c>
      <c r="T17" s="48" t="str">
        <f t="shared" si="19"/>
        <v/>
      </c>
      <c r="U17" s="70"/>
      <c r="V17" s="70"/>
      <c r="W17" s="45"/>
      <c r="X17" s="45"/>
      <c r="Y17" s="45"/>
      <c r="Z17" s="45"/>
      <c r="AA17" s="48" t="str">
        <f t="shared" si="20"/>
        <v/>
      </c>
      <c r="AB17" s="48" t="str">
        <f t="shared" si="21"/>
        <v/>
      </c>
      <c r="AC17" s="3"/>
      <c r="AD17" s="47" t="str">
        <f ca="1">IF(ROW()-7&lt;=MAX($AX$8:$AX$305),CONCATENATE(IF(AND(AZ17&lt;&gt;"",AY17&lt;&gt;"Drážkovanie"),IF(RIGHT(VLOOKUP(ROW()-7,$AX$8:$AZ$305,2,FALSE),4)="dyha","Hrana ",IF(MID(VLOOKUP(ROW()-7,$AX$8:$AZ$305,2,FALSE),1,3)="HPL","","ABS ")),""),VLOOKUP(ROW()-7,$AX$8:$AZ$305,2,FALSE)),IF(ROW()-7&lt;=MAX($AX$8:$AX$305)+1,IF(SUM($AN$7:AN16)&lt;2,"Min. objednávka","Spolu odhad"),IF(AND(ROW()-7&lt;=MAX($AX$8:$AX$305)+2,AD16&lt;&gt;"Spolu odhad"),"Spolu odhad","")))</f>
        <v/>
      </c>
      <c r="AE17" s="47"/>
      <c r="AF17" s="47"/>
      <c r="AG17" s="47" t="str">
        <f t="shared" ca="1" si="22"/>
        <v/>
      </c>
      <c r="AH17" s="47" t="str">
        <f t="shared" ca="1" si="23"/>
        <v/>
      </c>
      <c r="AI17" s="47" t="str">
        <f t="shared" ca="1" si="24"/>
        <v/>
      </c>
      <c r="AJ17" s="117" t="str">
        <f t="shared" ca="1" si="25"/>
        <v/>
      </c>
      <c r="AK17" s="47" t="str">
        <f ca="1">IF(AY17&lt;&gt;"",ROUNDUP(IF(AX17&lt;=$BC$7,SUMIF($BB$8:$BB$299,AY17,$BJ$8:$BJ$299),0)+IF(AND(AX17&gt;$BC$7,AX17&lt;=$BE$7),SUMIF($BD$8:$BD$299,AY17,$BL$8:$BL$299),0)+IF(AND(AX17&gt;MAX($BC$7:$BC$299),AX17&lt;=MAX($BE$7:$BE$299)),SUMIF($BF$8:$BF$299,AY17,$BM$8:$BM$299),0),3),IF(AD17="dovoz odhad",SUMIF($AL$7:AL16,"m2",$AG$7:AG16),IF(AD17="lišta pod 80 mm",$AZ$304,IF(AD17="Drážkovanie",SUM($BN$8:$BN$299),IF(AD17="Zlepovanie (spájanie)",ROUNDUP(SUM($BK$8:$BK$299),3),IF(AD17="Formatovanie zlep. dielcov",ROUNDUP(SUM($BI$8:$BI$299),3),IF(AD17="Otvor na pánt Ø 35 mm",ROUNDUP(SUM($BT$8:$BT$299),3),"")))))))</f>
        <v/>
      </c>
      <c r="AL17" s="47" t="str">
        <f t="shared" ca="1" si="26"/>
        <v/>
      </c>
      <c r="AM17" s="119" t="str">
        <f t="shared" ca="1" si="27"/>
        <v/>
      </c>
      <c r="AN17" s="120" t="str">
        <f ca="1">IF(AD17="","",IF(AD17="Min. objednávka",2-SUM($AN$7:AN16),IF(AD17="Spolu odhad",ROUND(SUM($AN$7:AN16),2),IF(AM17="","???",ROUND(AG17*AM17,2)))))</f>
        <v/>
      </c>
      <c r="AO17" s="3"/>
      <c r="AP17" s="89" t="str">
        <f t="shared" si="28"/>
        <v/>
      </c>
      <c r="AQ17" s="3"/>
      <c r="AR17" s="22">
        <f t="shared" si="29"/>
        <v>1</v>
      </c>
      <c r="AS17" s="3"/>
      <c r="AT17" s="3"/>
      <c r="AU17" s="3"/>
      <c r="AV17" s="3"/>
      <c r="AW17" s="3"/>
      <c r="AX17" s="47" t="str">
        <f>IF(MAX($AX$7:AX16)+1&lt;=$AS$4,MAX($AX$7:AX16)+1,"")</f>
        <v/>
      </c>
      <c r="AY17" s="47" t="str">
        <f>IF(MAX($AX$7:AX16)+1&gt;$AS$4,"",IF(AX17&lt;=$BC$7,VLOOKUP(AX17,BA$8:BB$299,2,FALSE),IF(AX17&lt;=$BE$7,VLOOKUP(AX17,BC$8:BD$299,2,FALSE),IF(AX17&lt;=MAX($BE$8:$BE$299),VLOOKUP(AX17,BE$8:BF$299,2,FALSE),IF(AX17=$AS$4,VLOOKUP(AX17,$AS$4:$AU$4,2,FALSE),"")))))</f>
        <v/>
      </c>
      <c r="AZ17" s="47" t="str">
        <f>IF(MAX($AX$7:AX16)+1&gt;$AS$4,"",IF(AX17&lt;=$BC$7,"",IF(AX17&lt;=$BE$7,MID(VLOOKUP(AX17,BC$8:BD$299,2,FALSE),1,1),IF(AX17&lt;=MAX($BE$8:$BE$299),MID(VLOOKUP(AX17,BE$8:BF$299,2,FALSE),1,1),IF(AX17&lt;=$AS$4,VLOOKUP(AX17,$AS$4:$AU$4,3,FALSE),"")))))</f>
        <v/>
      </c>
      <c r="BA17" s="49" t="str">
        <f>IF(AND(BB17&lt;&gt;"",ISNA(VLOOKUP(BB17,BB$7:BB16,1,FALSE))),MAX(BA$7:BA16)+1,"")</f>
        <v/>
      </c>
      <c r="BB17" s="50" t="str">
        <f t="shared" si="30"/>
        <v/>
      </c>
      <c r="BC17" s="49" t="str">
        <f>IF(AND(BD17&lt;&gt;"",ISNA(VLOOKUP(BD17,BD$7:BD16,1,FALSE))),MAX(BC$7:BC16)+1,"")</f>
        <v/>
      </c>
      <c r="BD17" s="50" t="str">
        <f t="shared" si="31"/>
        <v/>
      </c>
      <c r="BE17" s="49" t="str">
        <f>IF(AND(BF17&lt;&gt;"",ISNA(VLOOKUP(BF17,BF$7:BF16,1,FALSE))),MAX(BE$7:BE16)+1,"")</f>
        <v/>
      </c>
      <c r="BF17" s="50" t="str">
        <f t="shared" si="32"/>
        <v/>
      </c>
      <c r="BG17" s="50" t="str">
        <f t="shared" si="33"/>
        <v xml:space="preserve">22x0,5 </v>
      </c>
      <c r="BH17" s="50" t="str">
        <f t="shared" si="34"/>
        <v xml:space="preserve">22x2 </v>
      </c>
      <c r="BI17" s="47" t="str">
        <f t="shared" si="35"/>
        <v/>
      </c>
      <c r="BJ17" s="47" t="str">
        <f t="shared" si="36"/>
        <v/>
      </c>
      <c r="BK17" s="47" t="str">
        <f t="shared" si="37"/>
        <v/>
      </c>
      <c r="BL17" s="47" t="str">
        <f t="shared" si="38"/>
        <v/>
      </c>
      <c r="BM17" s="47" t="str">
        <f t="shared" si="39"/>
        <v/>
      </c>
      <c r="BN17" s="51" t="str">
        <f t="shared" si="40"/>
        <v/>
      </c>
      <c r="BO17" s="51" t="str">
        <f t="shared" si="41"/>
        <v/>
      </c>
      <c r="BP17" s="51" t="str">
        <f t="shared" si="42"/>
        <v/>
      </c>
      <c r="BQ17" s="51" t="str">
        <f t="shared" si="43"/>
        <v/>
      </c>
      <c r="BR17" s="51" t="str">
        <f t="shared" si="44"/>
        <v/>
      </c>
      <c r="BS17" s="51" t="str">
        <f t="shared" si="45"/>
        <v/>
      </c>
      <c r="BT17" s="47" t="str">
        <f t="shared" si="46"/>
        <v/>
      </c>
      <c r="BU17" s="51" t="s">
        <v>1258</v>
      </c>
      <c r="BV17" s="48" t="s">
        <v>1235</v>
      </c>
      <c r="BW17" s="97"/>
      <c r="BX17" s="98"/>
      <c r="BY17" s="88"/>
      <c r="BZ17" s="99"/>
      <c r="CA17" s="100" t="s">
        <v>2308</v>
      </c>
      <c r="CB17" s="101" t="s">
        <v>16</v>
      </c>
      <c r="CC17" s="101">
        <v>2</v>
      </c>
      <c r="CD17" s="88">
        <v>10.51</v>
      </c>
      <c r="CE17" s="103"/>
      <c r="CF17" s="101" t="s">
        <v>804</v>
      </c>
      <c r="CG17" s="101">
        <v>5.7960000000000003</v>
      </c>
      <c r="CH17" s="101"/>
      <c r="CI17" s="104"/>
      <c r="CJ17" s="105" t="s">
        <v>16</v>
      </c>
      <c r="CL17" s="44" t="s">
        <v>828</v>
      </c>
      <c r="CN17" s="52">
        <f t="shared" si="47"/>
        <v>0</v>
      </c>
      <c r="CO17" s="53">
        <f t="shared" si="48"/>
        <v>0</v>
      </c>
      <c r="CP17" s="54">
        <f t="shared" si="49"/>
        <v>0</v>
      </c>
      <c r="CS17" s="3"/>
      <c r="CT17" s="9"/>
      <c r="CU17" s="9"/>
      <c r="CV17" s="9"/>
      <c r="CW17" s="9"/>
    </row>
    <row r="18" spans="1:101" ht="11.25" customHeight="1" x14ac:dyDescent="0.2">
      <c r="A18" s="22" t="str">
        <f>IF(D18&lt;&gt;"",MAX($A$7:A17)+1,"")</f>
        <v/>
      </c>
      <c r="B18" s="45"/>
      <c r="C18" s="45"/>
      <c r="D18" s="46"/>
      <c r="E18" s="46"/>
      <c r="F18" s="46"/>
      <c r="G18" s="70"/>
      <c r="H18" s="47" t="str">
        <f t="shared" si="14"/>
        <v/>
      </c>
      <c r="I18" s="46"/>
      <c r="J18" s="46"/>
      <c r="K18" s="45"/>
      <c r="L18" s="47" t="str">
        <f t="shared" si="15"/>
        <v/>
      </c>
      <c r="M18" s="46"/>
      <c r="N18" s="46"/>
      <c r="O18" s="45"/>
      <c r="P18" s="45"/>
      <c r="Q18" s="48" t="str">
        <f t="shared" si="16"/>
        <v/>
      </c>
      <c r="R18" s="48" t="str">
        <f t="shared" si="17"/>
        <v/>
      </c>
      <c r="S18" s="48" t="str">
        <f t="shared" si="18"/>
        <v/>
      </c>
      <c r="T18" s="48" t="str">
        <f t="shared" si="19"/>
        <v/>
      </c>
      <c r="U18" s="70"/>
      <c r="V18" s="70"/>
      <c r="W18" s="45"/>
      <c r="X18" s="45"/>
      <c r="Y18" s="45"/>
      <c r="Z18" s="45"/>
      <c r="AA18" s="48" t="str">
        <f t="shared" si="20"/>
        <v/>
      </c>
      <c r="AB18" s="48" t="str">
        <f t="shared" si="21"/>
        <v/>
      </c>
      <c r="AC18" s="3"/>
      <c r="AD18" s="47" t="str">
        <f ca="1">IF(ROW()-7&lt;=MAX($AX$8:$AX$305),CONCATENATE(IF(AND(AZ18&lt;&gt;"",AY18&lt;&gt;"Drážkovanie"),IF(RIGHT(VLOOKUP(ROW()-7,$AX$8:$AZ$305,2,FALSE),4)="dyha","Hrana ",IF(MID(VLOOKUP(ROW()-7,$AX$8:$AZ$305,2,FALSE),1,3)="HPL","","ABS ")),""),VLOOKUP(ROW()-7,$AX$8:$AZ$305,2,FALSE)),IF(ROW()-7&lt;=MAX($AX$8:$AX$305)+1,IF(SUM($AN$7:AN17)&lt;2,"Min. objednávka","Spolu odhad"),IF(AND(ROW()-7&lt;=MAX($AX$8:$AX$305)+2,AD17&lt;&gt;"Spolu odhad"),"Spolu odhad","")))</f>
        <v/>
      </c>
      <c r="AE18" s="47"/>
      <c r="AF18" s="47"/>
      <c r="AG18" s="47" t="str">
        <f t="shared" ca="1" si="22"/>
        <v/>
      </c>
      <c r="AH18" s="47" t="str">
        <f t="shared" ca="1" si="23"/>
        <v/>
      </c>
      <c r="AI18" s="47" t="str">
        <f t="shared" ca="1" si="24"/>
        <v/>
      </c>
      <c r="AJ18" s="117" t="str">
        <f t="shared" ca="1" si="25"/>
        <v/>
      </c>
      <c r="AK18" s="47" t="str">
        <f ca="1">IF(AY18&lt;&gt;"",ROUNDUP(IF(AX18&lt;=$BC$7,SUMIF($BB$8:$BB$299,AY18,$BJ$8:$BJ$299),0)+IF(AND(AX18&gt;$BC$7,AX18&lt;=$BE$7),SUMIF($BD$8:$BD$299,AY18,$BL$8:$BL$299),0)+IF(AND(AX18&gt;MAX($BC$7:$BC$299),AX18&lt;=MAX($BE$7:$BE$299)),SUMIF($BF$8:$BF$299,AY18,$BM$8:$BM$299),0),3),IF(AD18="dovoz odhad",SUMIF($AL$7:AL17,"m2",$AG$7:AG17),IF(AD18="lišta pod 80 mm",$AZ$304,IF(AD18="Drážkovanie",SUM($BN$8:$BN$299),IF(AD18="Zlepovanie (spájanie)",ROUNDUP(SUM($BK$8:$BK$299),3),IF(AD18="Formatovanie zlep. dielcov",ROUNDUP(SUM($BI$8:$BI$299),3),IF(AD18="Otvor na pánt Ø 35 mm",ROUNDUP(SUM($BT$8:$BT$299),3),"")))))))</f>
        <v/>
      </c>
      <c r="AL18" s="47" t="str">
        <f t="shared" ca="1" si="26"/>
        <v/>
      </c>
      <c r="AM18" s="119" t="str">
        <f t="shared" ca="1" si="27"/>
        <v/>
      </c>
      <c r="AN18" s="120" t="str">
        <f ca="1">IF(AD18="","",IF(AD18="Min. objednávka",2-SUM($AN$7:AN17),IF(AD18="Spolu odhad",ROUND(SUM($AN$7:AN17),2),IF(AM18="","???",ROUND(AG18*AM18,2)))))</f>
        <v/>
      </c>
      <c r="AO18" s="3"/>
      <c r="AP18" s="89" t="str">
        <f t="shared" si="28"/>
        <v/>
      </c>
      <c r="AQ18" s="3"/>
      <c r="AR18" s="22">
        <f t="shared" si="29"/>
        <v>1</v>
      </c>
      <c r="AS18" s="3"/>
      <c r="AT18" s="3"/>
      <c r="AU18" s="3"/>
      <c r="AV18" s="3"/>
      <c r="AW18" s="3"/>
      <c r="AX18" s="47" t="str">
        <f>IF(MAX($AX$7:AX17)+1&lt;=$AS$4,MAX($AX$7:AX17)+1,"")</f>
        <v/>
      </c>
      <c r="AY18" s="47" t="str">
        <f>IF(MAX($AX$7:AX17)+1&gt;$AS$4,"",IF(AX18&lt;=$BC$7,VLOOKUP(AX18,BA$8:BB$299,2,FALSE),IF(AX18&lt;=$BE$7,VLOOKUP(AX18,BC$8:BD$299,2,FALSE),IF(AX18&lt;=MAX($BE$8:$BE$299),VLOOKUP(AX18,BE$8:BF$299,2,FALSE),IF(AX18=$AS$4,VLOOKUP(AX18,$AS$4:$AU$4,2,FALSE),"")))))</f>
        <v/>
      </c>
      <c r="AZ18" s="47" t="str">
        <f>IF(MAX($AX$7:AX17)+1&gt;$AS$4,"",IF(AX18&lt;=$BC$7,"",IF(AX18&lt;=$BE$7,MID(VLOOKUP(AX18,BC$8:BD$299,2,FALSE),1,1),IF(AX18&lt;=MAX($BE$8:$BE$299),MID(VLOOKUP(AX18,BE$8:BF$299,2,FALSE),1,1),IF(AX18&lt;=$AS$4,VLOOKUP(AX18,$AS$4:$AU$4,3,FALSE),"")))))</f>
        <v/>
      </c>
      <c r="BA18" s="49" t="str">
        <f>IF(AND(BB18&lt;&gt;"",ISNA(VLOOKUP(BB18,BB$7:BB17,1,FALSE))),MAX(BA$7:BA17)+1,"")</f>
        <v/>
      </c>
      <c r="BB18" s="50" t="str">
        <f t="shared" si="30"/>
        <v/>
      </c>
      <c r="BC18" s="49" t="str">
        <f>IF(AND(BD18&lt;&gt;"",ISNA(VLOOKUP(BD18,BD$7:BD17,1,FALSE))),MAX(BC$7:BC17)+1,"")</f>
        <v/>
      </c>
      <c r="BD18" s="50" t="str">
        <f t="shared" si="31"/>
        <v/>
      </c>
      <c r="BE18" s="49" t="str">
        <f>IF(AND(BF18&lt;&gt;"",ISNA(VLOOKUP(BF18,BF$7:BF17,1,FALSE))),MAX(BE$7:BE17)+1,"")</f>
        <v/>
      </c>
      <c r="BF18" s="50" t="str">
        <f t="shared" si="32"/>
        <v/>
      </c>
      <c r="BG18" s="50" t="str">
        <f t="shared" si="33"/>
        <v xml:space="preserve">22x0,5 </v>
      </c>
      <c r="BH18" s="50" t="str">
        <f t="shared" si="34"/>
        <v xml:space="preserve">22x2 </v>
      </c>
      <c r="BI18" s="47" t="str">
        <f t="shared" si="35"/>
        <v/>
      </c>
      <c r="BJ18" s="47" t="str">
        <f t="shared" si="36"/>
        <v/>
      </c>
      <c r="BK18" s="47" t="str">
        <f t="shared" si="37"/>
        <v/>
      </c>
      <c r="BL18" s="47" t="str">
        <f t="shared" si="38"/>
        <v/>
      </c>
      <c r="BM18" s="47" t="str">
        <f t="shared" si="39"/>
        <v/>
      </c>
      <c r="BN18" s="51" t="str">
        <f t="shared" si="40"/>
        <v/>
      </c>
      <c r="BO18" s="51" t="str">
        <f t="shared" si="41"/>
        <v/>
      </c>
      <c r="BP18" s="51" t="str">
        <f t="shared" si="42"/>
        <v/>
      </c>
      <c r="BQ18" s="51" t="str">
        <f t="shared" si="43"/>
        <v/>
      </c>
      <c r="BR18" s="51" t="str">
        <f t="shared" si="44"/>
        <v/>
      </c>
      <c r="BS18" s="51" t="str">
        <f t="shared" si="45"/>
        <v/>
      </c>
      <c r="BT18" s="47" t="str">
        <f t="shared" si="46"/>
        <v/>
      </c>
      <c r="BU18" s="59" t="s">
        <v>504</v>
      </c>
      <c r="BV18" s="48" t="s">
        <v>1262</v>
      </c>
      <c r="BW18" s="97"/>
      <c r="BX18" s="98"/>
      <c r="BY18" s="88"/>
      <c r="BZ18" s="99"/>
      <c r="CA18" s="100" t="s">
        <v>2309</v>
      </c>
      <c r="CB18" s="101" t="s">
        <v>1399</v>
      </c>
      <c r="CC18" s="101">
        <v>426</v>
      </c>
      <c r="CD18" s="71">
        <v>36</v>
      </c>
      <c r="CE18" s="103"/>
      <c r="CF18" s="101" t="s">
        <v>804</v>
      </c>
      <c r="CG18" s="101">
        <v>3.6399999999999997</v>
      </c>
      <c r="CH18" s="101"/>
      <c r="CI18" s="104"/>
      <c r="CJ18" s="105" t="s">
        <v>1399</v>
      </c>
      <c r="CL18" s="44"/>
      <c r="CN18" s="52">
        <f t="shared" si="47"/>
        <v>0</v>
      </c>
      <c r="CO18" s="53">
        <f t="shared" si="48"/>
        <v>0</v>
      </c>
      <c r="CP18" s="54">
        <f t="shared" si="49"/>
        <v>0</v>
      </c>
      <c r="CS18" s="3"/>
      <c r="CT18" s="9"/>
      <c r="CU18" s="9"/>
      <c r="CV18" s="9"/>
      <c r="CW18" s="9"/>
    </row>
    <row r="19" spans="1:101" ht="11.25" customHeight="1" x14ac:dyDescent="0.2">
      <c r="A19" s="22" t="str">
        <f>IF(D19&lt;&gt;"",MAX($A$7:A18)+1,"")</f>
        <v/>
      </c>
      <c r="B19" s="45"/>
      <c r="C19" s="45"/>
      <c r="D19" s="46"/>
      <c r="E19" s="46"/>
      <c r="F19" s="46"/>
      <c r="G19" s="70"/>
      <c r="H19" s="47" t="str">
        <f t="shared" si="14"/>
        <v/>
      </c>
      <c r="I19" s="46"/>
      <c r="J19" s="46"/>
      <c r="K19" s="45"/>
      <c r="L19" s="47" t="str">
        <f t="shared" si="15"/>
        <v/>
      </c>
      <c r="M19" s="46"/>
      <c r="N19" s="46"/>
      <c r="O19" s="45"/>
      <c r="P19" s="45"/>
      <c r="Q19" s="48" t="str">
        <f t="shared" si="16"/>
        <v/>
      </c>
      <c r="R19" s="48" t="str">
        <f t="shared" si="17"/>
        <v/>
      </c>
      <c r="S19" s="48" t="str">
        <f t="shared" si="18"/>
        <v/>
      </c>
      <c r="T19" s="48" t="str">
        <f t="shared" si="19"/>
        <v/>
      </c>
      <c r="U19" s="70"/>
      <c r="V19" s="70"/>
      <c r="W19" s="45"/>
      <c r="X19" s="45"/>
      <c r="Y19" s="45"/>
      <c r="Z19" s="45"/>
      <c r="AA19" s="48" t="str">
        <f t="shared" si="20"/>
        <v/>
      </c>
      <c r="AB19" s="48" t="str">
        <f t="shared" si="21"/>
        <v/>
      </c>
      <c r="AC19" s="3"/>
      <c r="AD19" s="47" t="str">
        <f ca="1">IF(ROW()-7&lt;=MAX($AX$8:$AX$305),CONCATENATE(IF(AND(AZ19&lt;&gt;"",AY19&lt;&gt;"Drážkovanie"),IF(RIGHT(VLOOKUP(ROW()-7,$AX$8:$AZ$305,2,FALSE),4)="dyha","Hrana ",IF(MID(VLOOKUP(ROW()-7,$AX$8:$AZ$305,2,FALSE),1,3)="HPL","","ABS ")),""),VLOOKUP(ROW()-7,$AX$8:$AZ$305,2,FALSE)),IF(ROW()-7&lt;=MAX($AX$8:$AX$305)+1,IF(SUM($AN$7:AN18)&lt;2,"Min. objednávka","Spolu odhad"),IF(AND(ROW()-7&lt;=MAX($AX$8:$AX$305)+2,AD18&lt;&gt;"Spolu odhad"),"Spolu odhad","")))</f>
        <v/>
      </c>
      <c r="AE19" s="47"/>
      <c r="AF19" s="47"/>
      <c r="AG19" s="47" t="str">
        <f t="shared" ca="1" si="22"/>
        <v/>
      </c>
      <c r="AH19" s="47" t="str">
        <f t="shared" ca="1" si="23"/>
        <v/>
      </c>
      <c r="AI19" s="47" t="str">
        <f t="shared" ca="1" si="24"/>
        <v/>
      </c>
      <c r="AJ19" s="117" t="str">
        <f t="shared" ca="1" si="25"/>
        <v/>
      </c>
      <c r="AK19" s="47" t="str">
        <f ca="1">IF(AY19&lt;&gt;"",ROUNDUP(IF(AX19&lt;=$BC$7,SUMIF($BB$8:$BB$299,AY19,$BJ$8:$BJ$299),0)+IF(AND(AX19&gt;$BC$7,AX19&lt;=$BE$7),SUMIF($BD$8:$BD$299,AY19,$BL$8:$BL$299),0)+IF(AND(AX19&gt;MAX($BC$7:$BC$299),AX19&lt;=MAX($BE$7:$BE$299)),SUMIF($BF$8:$BF$299,AY19,$BM$8:$BM$299),0),3),IF(AD19="dovoz odhad",SUMIF($AL$7:AL18,"m2",$AG$7:AG18),IF(AD19="lišta pod 80 mm",$AZ$304,IF(AD19="Drážkovanie",SUM($BN$8:$BN$299),IF(AD19="Zlepovanie (spájanie)",ROUNDUP(SUM($BK$8:$BK$299),3),IF(AD19="Formatovanie zlep. dielcov",ROUNDUP(SUM($BI$8:$BI$299),3),IF(AD19="Otvor na pánt Ø 35 mm",ROUNDUP(SUM($BT$8:$BT$299),3),"")))))))</f>
        <v/>
      </c>
      <c r="AL19" s="47" t="str">
        <f t="shared" ca="1" si="26"/>
        <v/>
      </c>
      <c r="AM19" s="119" t="str">
        <f t="shared" ca="1" si="27"/>
        <v/>
      </c>
      <c r="AN19" s="120" t="str">
        <f ca="1">IF(AD19="","",IF(AD19="Min. objednávka",2-SUM($AN$7:AN18),IF(AD19="Spolu odhad",ROUND(SUM($AN$7:AN18),2),IF(AM19="","???",ROUND(AG19*AM19,2)))))</f>
        <v/>
      </c>
      <c r="AO19" s="3"/>
      <c r="AP19" s="89" t="str">
        <f t="shared" si="28"/>
        <v/>
      </c>
      <c r="AQ19" s="3"/>
      <c r="AR19" s="22">
        <f t="shared" si="29"/>
        <v>1</v>
      </c>
      <c r="AS19" s="3"/>
      <c r="AT19" s="3"/>
      <c r="AU19" s="3"/>
      <c r="AV19" s="3"/>
      <c r="AW19" s="3"/>
      <c r="AX19" s="47" t="str">
        <f>IF(MAX($AX$7:AX18)+1&lt;=$AS$4,MAX($AX$7:AX18)+1,"")</f>
        <v/>
      </c>
      <c r="AY19" s="47" t="str">
        <f>IF(MAX($AX$7:AX18)+1&gt;$AS$4,"",IF(AX19&lt;=$BC$7,VLOOKUP(AX19,BA$8:BB$299,2,FALSE),IF(AX19&lt;=$BE$7,VLOOKUP(AX19,BC$8:BD$299,2,FALSE),IF(AX19&lt;=MAX($BE$8:$BE$299),VLOOKUP(AX19,BE$8:BF$299,2,FALSE),IF(AX19=$AS$4,VLOOKUP(AX19,$AS$4:$AU$4,2,FALSE),"")))))</f>
        <v/>
      </c>
      <c r="AZ19" s="47" t="str">
        <f>IF(MAX($AX$7:AX18)+1&gt;$AS$4,"",IF(AX19&lt;=$BC$7,"",IF(AX19&lt;=$BE$7,MID(VLOOKUP(AX19,BC$8:BD$299,2,FALSE),1,1),IF(AX19&lt;=MAX($BE$8:$BE$299),MID(VLOOKUP(AX19,BE$8:BF$299,2,FALSE),1,1),IF(AX19&lt;=$AS$4,VLOOKUP(AX19,$AS$4:$AU$4,3,FALSE),"")))))</f>
        <v/>
      </c>
      <c r="BA19" s="49" t="str">
        <f>IF(AND(BB19&lt;&gt;"",ISNA(VLOOKUP(BB19,BB$7:BB18,1,FALSE))),MAX(BA$7:BA18)+1,"")</f>
        <v/>
      </c>
      <c r="BB19" s="50" t="str">
        <f t="shared" si="30"/>
        <v/>
      </c>
      <c r="BC19" s="49" t="str">
        <f>IF(AND(BD19&lt;&gt;"",ISNA(VLOOKUP(BD19,BD$7:BD18,1,FALSE))),MAX(BC$7:BC18)+1,"")</f>
        <v/>
      </c>
      <c r="BD19" s="50" t="str">
        <f t="shared" si="31"/>
        <v/>
      </c>
      <c r="BE19" s="49" t="str">
        <f>IF(AND(BF19&lt;&gt;"",ISNA(VLOOKUP(BF19,BF$7:BF18,1,FALSE))),MAX(BE$7:BE18)+1,"")</f>
        <v/>
      </c>
      <c r="BF19" s="50" t="str">
        <f t="shared" si="32"/>
        <v/>
      </c>
      <c r="BG19" s="50" t="str">
        <f t="shared" si="33"/>
        <v xml:space="preserve">22x0,5 </v>
      </c>
      <c r="BH19" s="50" t="str">
        <f t="shared" si="34"/>
        <v xml:space="preserve">22x2 </v>
      </c>
      <c r="BI19" s="47" t="str">
        <f t="shared" si="35"/>
        <v/>
      </c>
      <c r="BJ19" s="47" t="str">
        <f t="shared" si="36"/>
        <v/>
      </c>
      <c r="BK19" s="47" t="str">
        <f t="shared" si="37"/>
        <v/>
      </c>
      <c r="BL19" s="47" t="str">
        <f t="shared" si="38"/>
        <v/>
      </c>
      <c r="BM19" s="47" t="str">
        <f t="shared" si="39"/>
        <v/>
      </c>
      <c r="BN19" s="51" t="str">
        <f t="shared" si="40"/>
        <v/>
      </c>
      <c r="BO19" s="51" t="str">
        <f t="shared" si="41"/>
        <v/>
      </c>
      <c r="BP19" s="51" t="str">
        <f t="shared" si="42"/>
        <v/>
      </c>
      <c r="BQ19" s="51" t="str">
        <f t="shared" si="43"/>
        <v/>
      </c>
      <c r="BR19" s="51" t="str">
        <f t="shared" si="44"/>
        <v/>
      </c>
      <c r="BS19" s="51" t="str">
        <f t="shared" si="45"/>
        <v/>
      </c>
      <c r="BT19" s="47" t="str">
        <f t="shared" si="46"/>
        <v/>
      </c>
      <c r="BU19" s="59" t="s">
        <v>506</v>
      </c>
      <c r="BV19" s="48" t="s">
        <v>1263</v>
      </c>
      <c r="BW19" s="97"/>
      <c r="BX19" s="98"/>
      <c r="BY19" s="88"/>
      <c r="BZ19" s="99"/>
      <c r="CA19" s="100" t="s">
        <v>2310</v>
      </c>
      <c r="CB19" s="101" t="s">
        <v>1400</v>
      </c>
      <c r="CC19" s="101">
        <v>431</v>
      </c>
      <c r="CD19" s="71">
        <v>41</v>
      </c>
      <c r="CE19" s="103"/>
      <c r="CF19" s="101" t="s">
        <v>804</v>
      </c>
      <c r="CG19" s="101">
        <v>3.6399999999999997</v>
      </c>
      <c r="CH19" s="101"/>
      <c r="CI19" s="104"/>
      <c r="CJ19" s="105" t="s">
        <v>1400</v>
      </c>
      <c r="CL19" s="44"/>
      <c r="CN19" s="52">
        <f t="shared" si="47"/>
        <v>0</v>
      </c>
      <c r="CO19" s="53">
        <f t="shared" si="48"/>
        <v>0</v>
      </c>
      <c r="CP19" s="54">
        <f t="shared" si="49"/>
        <v>0</v>
      </c>
      <c r="CS19" s="3"/>
      <c r="CT19" s="9"/>
      <c r="CU19" s="9"/>
      <c r="CV19" s="9"/>
      <c r="CW19" s="9"/>
    </row>
    <row r="20" spans="1:101" ht="11.25" customHeight="1" x14ac:dyDescent="0.2">
      <c r="A20" s="22" t="str">
        <f>IF(D20&lt;&gt;"",MAX($A$7:A19)+1,"")</f>
        <v/>
      </c>
      <c r="B20" s="45"/>
      <c r="C20" s="45"/>
      <c r="D20" s="46"/>
      <c r="E20" s="46"/>
      <c r="F20" s="46"/>
      <c r="G20" s="70"/>
      <c r="H20" s="47" t="str">
        <f t="shared" si="14"/>
        <v/>
      </c>
      <c r="I20" s="46"/>
      <c r="J20" s="46"/>
      <c r="K20" s="45"/>
      <c r="L20" s="47" t="str">
        <f t="shared" si="15"/>
        <v/>
      </c>
      <c r="M20" s="46"/>
      <c r="N20" s="46"/>
      <c r="O20" s="45"/>
      <c r="P20" s="45"/>
      <c r="Q20" s="48" t="str">
        <f t="shared" si="16"/>
        <v/>
      </c>
      <c r="R20" s="48" t="str">
        <f t="shared" si="17"/>
        <v/>
      </c>
      <c r="S20" s="48" t="str">
        <f t="shared" si="18"/>
        <v/>
      </c>
      <c r="T20" s="48" t="str">
        <f t="shared" si="19"/>
        <v/>
      </c>
      <c r="U20" s="70"/>
      <c r="V20" s="70"/>
      <c r="W20" s="45"/>
      <c r="X20" s="45"/>
      <c r="Y20" s="45"/>
      <c r="Z20" s="45"/>
      <c r="AA20" s="48" t="str">
        <f t="shared" si="20"/>
        <v/>
      </c>
      <c r="AB20" s="48" t="str">
        <f t="shared" si="21"/>
        <v/>
      </c>
      <c r="AC20" s="3"/>
      <c r="AD20" s="47" t="str">
        <f ca="1">IF(ROW()-7&lt;=MAX($AX$8:$AX$305),CONCATENATE(IF(AND(AZ20&lt;&gt;"",AY20&lt;&gt;"Drážkovanie"),IF(RIGHT(VLOOKUP(ROW()-7,$AX$8:$AZ$305,2,FALSE),4)="dyha","Hrana ",IF(MID(VLOOKUP(ROW()-7,$AX$8:$AZ$305,2,FALSE),1,3)="HPL","","ABS ")),""),VLOOKUP(ROW()-7,$AX$8:$AZ$305,2,FALSE)),IF(ROW()-7&lt;=MAX($AX$8:$AX$305)+1,IF(SUM($AN$7:AN19)&lt;2,"Min. objednávka","Spolu odhad"),IF(AND(ROW()-7&lt;=MAX($AX$8:$AX$305)+2,AD19&lt;&gt;"Spolu odhad"),"Spolu odhad","")))</f>
        <v/>
      </c>
      <c r="AE20" s="47"/>
      <c r="AF20" s="47"/>
      <c r="AG20" s="47" t="str">
        <f t="shared" ca="1" si="22"/>
        <v/>
      </c>
      <c r="AH20" s="47" t="str">
        <f t="shared" ca="1" si="23"/>
        <v/>
      </c>
      <c r="AI20" s="47" t="str">
        <f t="shared" ca="1" si="24"/>
        <v/>
      </c>
      <c r="AJ20" s="117" t="str">
        <f t="shared" ca="1" si="25"/>
        <v/>
      </c>
      <c r="AK20" s="47" t="str">
        <f ca="1">IF(AY20&lt;&gt;"",ROUNDUP(IF(AX20&lt;=$BC$7,SUMIF($BB$8:$BB$299,AY20,$BJ$8:$BJ$299),0)+IF(AND(AX20&gt;$BC$7,AX20&lt;=$BE$7),SUMIF($BD$8:$BD$299,AY20,$BL$8:$BL$299),0)+IF(AND(AX20&gt;MAX($BC$7:$BC$299),AX20&lt;=MAX($BE$7:$BE$299)),SUMIF($BF$8:$BF$299,AY20,$BM$8:$BM$299),0),3),IF(AD20="dovoz odhad",SUMIF($AL$7:AL19,"m2",$AG$7:AG19),IF(AD20="lišta pod 80 mm",$AZ$304,IF(AD20="Drážkovanie",SUM($BN$8:$BN$299),IF(AD20="Zlepovanie (spájanie)",ROUNDUP(SUM($BK$8:$BK$299),3),IF(AD20="Formatovanie zlep. dielcov",ROUNDUP(SUM($BI$8:$BI$299),3),IF(AD20="Otvor na pánt Ø 35 mm",ROUNDUP(SUM($BT$8:$BT$299),3),"")))))))</f>
        <v/>
      </c>
      <c r="AL20" s="47" t="str">
        <f t="shared" ca="1" si="26"/>
        <v/>
      </c>
      <c r="AM20" s="119" t="str">
        <f t="shared" ca="1" si="27"/>
        <v/>
      </c>
      <c r="AN20" s="120" t="str">
        <f ca="1">IF(AD20="","",IF(AD20="Min. objednávka",2-SUM($AN$7:AN19),IF(AD20="Spolu odhad",ROUND(SUM($AN$7:AN19),2),IF(AM20="","???",ROUND(AG20*AM20,2)))))</f>
        <v/>
      </c>
      <c r="AO20" s="3"/>
      <c r="AP20" s="89" t="str">
        <f t="shared" si="28"/>
        <v/>
      </c>
      <c r="AQ20" s="3"/>
      <c r="AR20" s="22">
        <f t="shared" si="29"/>
        <v>1</v>
      </c>
      <c r="AS20" s="3"/>
      <c r="AT20" s="3"/>
      <c r="AU20" s="3"/>
      <c r="AV20" s="3"/>
      <c r="AW20" s="3"/>
      <c r="AX20" s="47" t="str">
        <f>IF(MAX($AX$7:AX19)+1&lt;=$AS$4,MAX($AX$7:AX19)+1,"")</f>
        <v/>
      </c>
      <c r="AY20" s="47" t="str">
        <f>IF(MAX($AX$7:AX19)+1&gt;$AS$4,"",IF(AX20&lt;=$BC$7,VLOOKUP(AX20,BA$8:BB$299,2,FALSE),IF(AX20&lt;=$BE$7,VLOOKUP(AX20,BC$8:BD$299,2,FALSE),IF(AX20&lt;=MAX($BE$8:$BE$299),VLOOKUP(AX20,BE$8:BF$299,2,FALSE),IF(AX20=$AS$4,VLOOKUP(AX20,$AS$4:$AU$4,2,FALSE),"")))))</f>
        <v/>
      </c>
      <c r="AZ20" s="47" t="str">
        <f>IF(MAX($AX$7:AX19)+1&gt;$AS$4,"",IF(AX20&lt;=$BC$7,"",IF(AX20&lt;=$BE$7,MID(VLOOKUP(AX20,BC$8:BD$299,2,FALSE),1,1),IF(AX20&lt;=MAX($BE$8:$BE$299),MID(VLOOKUP(AX20,BE$8:BF$299,2,FALSE),1,1),IF(AX20&lt;=$AS$4,VLOOKUP(AX20,$AS$4:$AU$4,3,FALSE),"")))))</f>
        <v/>
      </c>
      <c r="BA20" s="49" t="str">
        <f>IF(AND(BB20&lt;&gt;"",ISNA(VLOOKUP(BB20,BB$7:BB19,1,FALSE))),MAX(BA$7:BA19)+1,"")</f>
        <v/>
      </c>
      <c r="BB20" s="50" t="str">
        <f t="shared" si="30"/>
        <v/>
      </c>
      <c r="BC20" s="49" t="str">
        <f>IF(AND(BD20&lt;&gt;"",ISNA(VLOOKUP(BD20,BD$7:BD19,1,FALSE))),MAX(BC$7:BC19)+1,"")</f>
        <v/>
      </c>
      <c r="BD20" s="50" t="str">
        <f t="shared" si="31"/>
        <v/>
      </c>
      <c r="BE20" s="49" t="str">
        <f>IF(AND(BF20&lt;&gt;"",ISNA(VLOOKUP(BF20,BF$7:BF19,1,FALSE))),MAX(BE$7:BE19)+1,"")</f>
        <v/>
      </c>
      <c r="BF20" s="50" t="str">
        <f t="shared" si="32"/>
        <v/>
      </c>
      <c r="BG20" s="50" t="str">
        <f t="shared" si="33"/>
        <v xml:space="preserve">22x0,5 </v>
      </c>
      <c r="BH20" s="50" t="str">
        <f t="shared" si="34"/>
        <v xml:space="preserve">22x2 </v>
      </c>
      <c r="BI20" s="47" t="str">
        <f t="shared" si="35"/>
        <v/>
      </c>
      <c r="BJ20" s="47" t="str">
        <f t="shared" si="36"/>
        <v/>
      </c>
      <c r="BK20" s="47" t="str">
        <f t="shared" si="37"/>
        <v/>
      </c>
      <c r="BL20" s="47" t="str">
        <f t="shared" si="38"/>
        <v/>
      </c>
      <c r="BM20" s="47" t="str">
        <f t="shared" si="39"/>
        <v/>
      </c>
      <c r="BN20" s="51" t="str">
        <f t="shared" si="40"/>
        <v/>
      </c>
      <c r="BO20" s="51" t="str">
        <f t="shared" si="41"/>
        <v/>
      </c>
      <c r="BP20" s="51" t="str">
        <f t="shared" si="42"/>
        <v/>
      </c>
      <c r="BQ20" s="51" t="str">
        <f t="shared" si="43"/>
        <v/>
      </c>
      <c r="BR20" s="51" t="str">
        <f t="shared" si="44"/>
        <v/>
      </c>
      <c r="BS20" s="51" t="str">
        <f t="shared" si="45"/>
        <v/>
      </c>
      <c r="BT20" s="47" t="str">
        <f t="shared" si="46"/>
        <v/>
      </c>
      <c r="BU20" s="59" t="s">
        <v>508</v>
      </c>
      <c r="BV20" s="48" t="s">
        <v>503</v>
      </c>
      <c r="BW20" s="97"/>
      <c r="BX20" s="98"/>
      <c r="BY20" s="88"/>
      <c r="BZ20" s="99"/>
      <c r="CA20" s="100" t="s">
        <v>2311</v>
      </c>
      <c r="CB20" s="101" t="s">
        <v>1401</v>
      </c>
      <c r="CC20" s="101">
        <v>437</v>
      </c>
      <c r="CD20" s="71">
        <v>41</v>
      </c>
      <c r="CE20" s="103"/>
      <c r="CF20" s="101" t="s">
        <v>804</v>
      </c>
      <c r="CG20" s="101">
        <v>3.6399999999999997</v>
      </c>
      <c r="CH20" s="101"/>
      <c r="CI20" s="104"/>
      <c r="CJ20" s="105" t="s">
        <v>1401</v>
      </c>
      <c r="CL20" s="44"/>
      <c r="CN20" s="52">
        <f t="shared" si="47"/>
        <v>0</v>
      </c>
      <c r="CO20" s="53">
        <f t="shared" si="48"/>
        <v>0</v>
      </c>
      <c r="CP20" s="54">
        <f t="shared" si="49"/>
        <v>0</v>
      </c>
      <c r="CS20" s="3"/>
      <c r="CT20" s="9"/>
      <c r="CU20" s="9"/>
      <c r="CV20" s="9"/>
      <c r="CW20" s="9"/>
    </row>
    <row r="21" spans="1:101" ht="11.25" customHeight="1" x14ac:dyDescent="0.2">
      <c r="A21" s="22" t="str">
        <f>IF(D21&lt;&gt;"",MAX($A$7:A20)+1,"")</f>
        <v/>
      </c>
      <c r="B21" s="45"/>
      <c r="C21" s="45"/>
      <c r="D21" s="46"/>
      <c r="E21" s="46"/>
      <c r="F21" s="46"/>
      <c r="G21" s="70"/>
      <c r="H21" s="47" t="str">
        <f t="shared" si="14"/>
        <v/>
      </c>
      <c r="I21" s="46"/>
      <c r="J21" s="46"/>
      <c r="K21" s="45"/>
      <c r="L21" s="47" t="str">
        <f t="shared" si="15"/>
        <v/>
      </c>
      <c r="M21" s="46"/>
      <c r="N21" s="46"/>
      <c r="O21" s="45"/>
      <c r="P21" s="45"/>
      <c r="Q21" s="48" t="str">
        <f t="shared" si="16"/>
        <v/>
      </c>
      <c r="R21" s="48" t="str">
        <f t="shared" si="17"/>
        <v/>
      </c>
      <c r="S21" s="48" t="str">
        <f t="shared" si="18"/>
        <v/>
      </c>
      <c r="T21" s="48" t="str">
        <f t="shared" si="19"/>
        <v/>
      </c>
      <c r="U21" s="70"/>
      <c r="V21" s="70"/>
      <c r="W21" s="45"/>
      <c r="X21" s="45"/>
      <c r="Y21" s="45"/>
      <c r="Z21" s="45"/>
      <c r="AA21" s="48" t="str">
        <f t="shared" si="20"/>
        <v/>
      </c>
      <c r="AB21" s="48" t="str">
        <f t="shared" si="21"/>
        <v/>
      </c>
      <c r="AC21" s="3"/>
      <c r="AD21" s="47" t="str">
        <f ca="1">IF(ROW()-7&lt;=MAX($AX$8:$AX$305),CONCATENATE(IF(AND(AZ21&lt;&gt;"",AY21&lt;&gt;"Drážkovanie"),IF(RIGHT(VLOOKUP(ROW()-7,$AX$8:$AZ$305,2,FALSE),4)="dyha","Hrana ",IF(MID(VLOOKUP(ROW()-7,$AX$8:$AZ$305,2,FALSE),1,3)="HPL","","ABS ")),""),VLOOKUP(ROW()-7,$AX$8:$AZ$305,2,FALSE)),IF(ROW()-7&lt;=MAX($AX$8:$AX$305)+1,IF(SUM($AN$7:AN20)&lt;2,"Min. objednávka","Spolu odhad"),IF(AND(ROW()-7&lt;=MAX($AX$8:$AX$305)+2,AD20&lt;&gt;"Spolu odhad"),"Spolu odhad","")))</f>
        <v/>
      </c>
      <c r="AE21" s="47"/>
      <c r="AF21" s="47"/>
      <c r="AG21" s="47" t="str">
        <f t="shared" ca="1" si="22"/>
        <v/>
      </c>
      <c r="AH21" s="47" t="str">
        <f t="shared" ca="1" si="23"/>
        <v/>
      </c>
      <c r="AI21" s="47" t="str">
        <f t="shared" ca="1" si="24"/>
        <v/>
      </c>
      <c r="AJ21" s="117" t="str">
        <f t="shared" ca="1" si="25"/>
        <v/>
      </c>
      <c r="AK21" s="47" t="str">
        <f ca="1">IF(AY21&lt;&gt;"",ROUNDUP(IF(AX21&lt;=$BC$7,SUMIF($BB$8:$BB$299,AY21,$BJ$8:$BJ$299),0)+IF(AND(AX21&gt;$BC$7,AX21&lt;=$BE$7),SUMIF($BD$8:$BD$299,AY21,$BL$8:$BL$299),0)+IF(AND(AX21&gt;MAX($BC$7:$BC$299),AX21&lt;=MAX($BE$7:$BE$299)),SUMIF($BF$8:$BF$299,AY21,$BM$8:$BM$299),0),3),IF(AD21="dovoz odhad",SUMIF($AL$7:AL20,"m2",$AG$7:AG20),IF(AD21="lišta pod 80 mm",$AZ$304,IF(AD21="Drážkovanie",SUM($BN$8:$BN$299),IF(AD21="Zlepovanie (spájanie)",ROUNDUP(SUM($BK$8:$BK$299),3),IF(AD21="Formatovanie zlep. dielcov",ROUNDUP(SUM($BI$8:$BI$299),3),IF(AD21="Otvor na pánt Ø 35 mm",ROUNDUP(SUM($BT$8:$BT$299),3),"")))))))</f>
        <v/>
      </c>
      <c r="AL21" s="47" t="str">
        <f t="shared" ca="1" si="26"/>
        <v/>
      </c>
      <c r="AM21" s="119" t="str">
        <f t="shared" ca="1" si="27"/>
        <v/>
      </c>
      <c r="AN21" s="120" t="str">
        <f ca="1">IF(AD21="","",IF(AD21="Min. objednávka",2-SUM($AN$7:AN20),IF(AD21="Spolu odhad",ROUND(SUM($AN$7:AN20),2),IF(AM21="","???",ROUND(AG21*AM21,2)))))</f>
        <v/>
      </c>
      <c r="AO21" s="3"/>
      <c r="AP21" s="89" t="str">
        <f t="shared" si="28"/>
        <v/>
      </c>
      <c r="AQ21" s="3"/>
      <c r="AR21" s="22">
        <f t="shared" si="29"/>
        <v>1</v>
      </c>
      <c r="AS21" s="3"/>
      <c r="AT21" s="3"/>
      <c r="AU21" s="3"/>
      <c r="AV21" s="3"/>
      <c r="AW21" s="3"/>
      <c r="AX21" s="47" t="str">
        <f>IF(MAX($AX$7:AX20)+1&lt;=$AS$4,MAX($AX$7:AX20)+1,"")</f>
        <v/>
      </c>
      <c r="AY21" s="47" t="str">
        <f>IF(MAX($AX$7:AX20)+1&gt;$AS$4,"",IF(AX21&lt;=$BC$7,VLOOKUP(AX21,BA$8:BB$299,2,FALSE),IF(AX21&lt;=$BE$7,VLOOKUP(AX21,BC$8:BD$299,2,FALSE),IF(AX21&lt;=MAX($BE$8:$BE$299),VLOOKUP(AX21,BE$8:BF$299,2,FALSE),IF(AX21=$AS$4,VLOOKUP(AX21,$AS$4:$AU$4,2,FALSE),"")))))</f>
        <v/>
      </c>
      <c r="AZ21" s="47" t="str">
        <f>IF(MAX($AX$7:AX20)+1&gt;$AS$4,"",IF(AX21&lt;=$BC$7,"",IF(AX21&lt;=$BE$7,MID(VLOOKUP(AX21,BC$8:BD$299,2,FALSE),1,1),IF(AX21&lt;=MAX($BE$8:$BE$299),MID(VLOOKUP(AX21,BE$8:BF$299,2,FALSE),1,1),IF(AX21&lt;=$AS$4,VLOOKUP(AX21,$AS$4:$AU$4,3,FALSE),"")))))</f>
        <v/>
      </c>
      <c r="BA21" s="49" t="str">
        <f>IF(AND(BB21&lt;&gt;"",ISNA(VLOOKUP(BB21,BB$7:BB20,1,FALSE))),MAX(BA$7:BA20)+1,"")</f>
        <v/>
      </c>
      <c r="BB21" s="50" t="str">
        <f t="shared" si="30"/>
        <v/>
      </c>
      <c r="BC21" s="49" t="str">
        <f>IF(AND(BD21&lt;&gt;"",ISNA(VLOOKUP(BD21,BD$7:BD20,1,FALSE))),MAX(BC$7:BC20)+1,"")</f>
        <v/>
      </c>
      <c r="BD21" s="50" t="str">
        <f t="shared" si="31"/>
        <v/>
      </c>
      <c r="BE21" s="49" t="str">
        <f>IF(AND(BF21&lt;&gt;"",ISNA(VLOOKUP(BF21,BF$7:BF20,1,FALSE))),MAX(BE$7:BE20)+1,"")</f>
        <v/>
      </c>
      <c r="BF21" s="50" t="str">
        <f t="shared" si="32"/>
        <v/>
      </c>
      <c r="BG21" s="50" t="str">
        <f t="shared" si="33"/>
        <v xml:space="preserve">22x0,5 </v>
      </c>
      <c r="BH21" s="50" t="str">
        <f t="shared" si="34"/>
        <v xml:space="preserve">22x2 </v>
      </c>
      <c r="BI21" s="47" t="str">
        <f t="shared" si="35"/>
        <v/>
      </c>
      <c r="BJ21" s="47" t="str">
        <f t="shared" si="36"/>
        <v/>
      </c>
      <c r="BK21" s="47" t="str">
        <f t="shared" si="37"/>
        <v/>
      </c>
      <c r="BL21" s="47" t="str">
        <f t="shared" si="38"/>
        <v/>
      </c>
      <c r="BM21" s="47" t="str">
        <f t="shared" si="39"/>
        <v/>
      </c>
      <c r="BN21" s="51" t="str">
        <f t="shared" si="40"/>
        <v/>
      </c>
      <c r="BO21" s="51" t="str">
        <f t="shared" si="41"/>
        <v/>
      </c>
      <c r="BP21" s="51" t="str">
        <f t="shared" si="42"/>
        <v/>
      </c>
      <c r="BQ21" s="51" t="str">
        <f t="shared" si="43"/>
        <v/>
      </c>
      <c r="BR21" s="51" t="str">
        <f t="shared" si="44"/>
        <v/>
      </c>
      <c r="BS21" s="51" t="str">
        <f t="shared" si="45"/>
        <v/>
      </c>
      <c r="BT21" s="47" t="str">
        <f t="shared" si="46"/>
        <v/>
      </c>
      <c r="BU21" s="59" t="s">
        <v>1156</v>
      </c>
      <c r="BV21" s="48" t="s">
        <v>505</v>
      </c>
      <c r="BW21" s="97"/>
      <c r="BX21" s="98"/>
      <c r="BY21" s="88"/>
      <c r="BZ21" s="99"/>
      <c r="CA21" s="100" t="s">
        <v>2312</v>
      </c>
      <c r="CB21" s="101" t="s">
        <v>1402</v>
      </c>
      <c r="CC21" s="101">
        <v>439</v>
      </c>
      <c r="CD21" s="71">
        <v>41</v>
      </c>
      <c r="CE21" s="103"/>
      <c r="CF21" s="101" t="s">
        <v>804</v>
      </c>
      <c r="CG21" s="101">
        <v>3.6399999999999997</v>
      </c>
      <c r="CH21" s="101"/>
      <c r="CI21" s="104"/>
      <c r="CJ21" s="105" t="s">
        <v>1402</v>
      </c>
      <c r="CL21" s="44"/>
      <c r="CN21" s="52">
        <f t="shared" si="47"/>
        <v>0</v>
      </c>
      <c r="CO21" s="53">
        <f t="shared" si="48"/>
        <v>0</v>
      </c>
      <c r="CP21" s="54">
        <f t="shared" si="49"/>
        <v>0</v>
      </c>
      <c r="CS21" s="3"/>
      <c r="CT21" s="9"/>
      <c r="CU21" s="9"/>
      <c r="CV21" s="9"/>
      <c r="CW21" s="9"/>
    </row>
    <row r="22" spans="1:101" ht="11.25" customHeight="1" x14ac:dyDescent="0.2">
      <c r="A22" s="22" t="str">
        <f>IF(D22&lt;&gt;"",MAX($A$7:A21)+1,"")</f>
        <v/>
      </c>
      <c r="B22" s="45"/>
      <c r="C22" s="45"/>
      <c r="D22" s="46"/>
      <c r="E22" s="46"/>
      <c r="F22" s="46"/>
      <c r="G22" s="70"/>
      <c r="H22" s="47" t="str">
        <f t="shared" si="14"/>
        <v/>
      </c>
      <c r="I22" s="46"/>
      <c r="J22" s="46"/>
      <c r="K22" s="45"/>
      <c r="L22" s="47" t="str">
        <f t="shared" si="15"/>
        <v/>
      </c>
      <c r="M22" s="46"/>
      <c r="N22" s="46"/>
      <c r="O22" s="45"/>
      <c r="P22" s="45"/>
      <c r="Q22" s="48" t="str">
        <f t="shared" si="16"/>
        <v/>
      </c>
      <c r="R22" s="48" t="str">
        <f t="shared" si="17"/>
        <v/>
      </c>
      <c r="S22" s="48" t="str">
        <f t="shared" si="18"/>
        <v/>
      </c>
      <c r="T22" s="48" t="str">
        <f t="shared" si="19"/>
        <v/>
      </c>
      <c r="U22" s="70"/>
      <c r="V22" s="70"/>
      <c r="W22" s="45"/>
      <c r="X22" s="45"/>
      <c r="Y22" s="45"/>
      <c r="Z22" s="45"/>
      <c r="AA22" s="48" t="str">
        <f t="shared" si="20"/>
        <v/>
      </c>
      <c r="AB22" s="48" t="str">
        <f t="shared" si="21"/>
        <v/>
      </c>
      <c r="AC22" s="3"/>
      <c r="AD22" s="47" t="str">
        <f ca="1">IF(ROW()-7&lt;=MAX($AX$8:$AX$305),CONCATENATE(IF(AND(AZ22&lt;&gt;"",AY22&lt;&gt;"Drážkovanie"),IF(RIGHT(VLOOKUP(ROW()-7,$AX$8:$AZ$305,2,FALSE),4)="dyha","Hrana ",IF(MID(VLOOKUP(ROW()-7,$AX$8:$AZ$305,2,FALSE),1,3)="HPL","","ABS ")),""),VLOOKUP(ROW()-7,$AX$8:$AZ$305,2,FALSE)),IF(ROW()-7&lt;=MAX($AX$8:$AX$305)+1,IF(SUM($AN$7:AN21)&lt;2,"Min. objednávka","Spolu odhad"),IF(AND(ROW()-7&lt;=MAX($AX$8:$AX$305)+2,AD21&lt;&gt;"Spolu odhad"),"Spolu odhad","")))</f>
        <v/>
      </c>
      <c r="AE22" s="47"/>
      <c r="AF22" s="47"/>
      <c r="AG22" s="47" t="str">
        <f t="shared" ca="1" si="22"/>
        <v/>
      </c>
      <c r="AH22" s="47" t="str">
        <f t="shared" ca="1" si="23"/>
        <v/>
      </c>
      <c r="AI22" s="47" t="str">
        <f t="shared" ca="1" si="24"/>
        <v/>
      </c>
      <c r="AJ22" s="117" t="str">
        <f t="shared" ca="1" si="25"/>
        <v/>
      </c>
      <c r="AK22" s="47" t="str">
        <f ca="1">IF(AY22&lt;&gt;"",ROUNDUP(IF(AX22&lt;=$BC$7,SUMIF($BB$8:$BB$299,AY22,$BJ$8:$BJ$299),0)+IF(AND(AX22&gt;$BC$7,AX22&lt;=$BE$7),SUMIF($BD$8:$BD$299,AY22,$BL$8:$BL$299),0)+IF(AND(AX22&gt;MAX($BC$7:$BC$299),AX22&lt;=MAX($BE$7:$BE$299)),SUMIF($BF$8:$BF$299,AY22,$BM$8:$BM$299),0),3),IF(AD22="dovoz odhad",SUMIF($AL$7:AL21,"m2",$AG$7:AG21),IF(AD22="lišta pod 80 mm",$AZ$304,IF(AD22="Drážkovanie",SUM($BN$8:$BN$299),IF(AD22="Zlepovanie (spájanie)",ROUNDUP(SUM($BK$8:$BK$299),3),IF(AD22="Formatovanie zlep. dielcov",ROUNDUP(SUM($BI$8:$BI$299),3),IF(AD22="Otvor na pánt Ø 35 mm",ROUNDUP(SUM($BT$8:$BT$299),3),"")))))))</f>
        <v/>
      </c>
      <c r="AL22" s="47" t="str">
        <f t="shared" ca="1" si="26"/>
        <v/>
      </c>
      <c r="AM22" s="119" t="str">
        <f t="shared" ca="1" si="27"/>
        <v/>
      </c>
      <c r="AN22" s="120" t="str">
        <f ca="1">IF(AD22="","",IF(AD22="Min. objednávka",2-SUM($AN$7:AN21),IF(AD22="Spolu odhad",ROUND(SUM($AN$7:AN21),2),IF(AM22="","???",ROUND(AG22*AM22,2)))))</f>
        <v/>
      </c>
      <c r="AO22" s="3"/>
      <c r="AP22" s="89" t="str">
        <f t="shared" si="28"/>
        <v/>
      </c>
      <c r="AQ22" s="3"/>
      <c r="AR22" s="22">
        <f t="shared" si="29"/>
        <v>1</v>
      </c>
      <c r="AS22" s="3"/>
      <c r="AT22" s="3"/>
      <c r="AU22" s="3"/>
      <c r="AV22" s="3"/>
      <c r="AW22" s="3"/>
      <c r="AX22" s="47" t="str">
        <f>IF(MAX($AX$7:AX21)+1&lt;=$AS$4,MAX($AX$7:AX21)+1,"")</f>
        <v/>
      </c>
      <c r="AY22" s="47" t="str">
        <f>IF(MAX($AX$7:AX21)+1&gt;$AS$4,"",IF(AX22&lt;=$BC$7,VLOOKUP(AX22,BA$8:BB$299,2,FALSE),IF(AX22&lt;=$BE$7,VLOOKUP(AX22,BC$8:BD$299,2,FALSE),IF(AX22&lt;=MAX($BE$8:$BE$299),VLOOKUP(AX22,BE$8:BF$299,2,FALSE),IF(AX22=$AS$4,VLOOKUP(AX22,$AS$4:$AU$4,2,FALSE),"")))))</f>
        <v/>
      </c>
      <c r="AZ22" s="47" t="str">
        <f>IF(MAX($AX$7:AX21)+1&gt;$AS$4,"",IF(AX22&lt;=$BC$7,"",IF(AX22&lt;=$BE$7,MID(VLOOKUP(AX22,BC$8:BD$299,2,FALSE),1,1),IF(AX22&lt;=MAX($BE$8:$BE$299),MID(VLOOKUP(AX22,BE$8:BF$299,2,FALSE),1,1),IF(AX22&lt;=$AS$4,VLOOKUP(AX22,$AS$4:$AU$4,3,FALSE),"")))))</f>
        <v/>
      </c>
      <c r="BA22" s="49" t="str">
        <f>IF(AND(BB22&lt;&gt;"",ISNA(VLOOKUP(BB22,BB$7:BB21,1,FALSE))),MAX(BA$7:BA21)+1,"")</f>
        <v/>
      </c>
      <c r="BB22" s="50" t="str">
        <f t="shared" si="30"/>
        <v/>
      </c>
      <c r="BC22" s="49" t="str">
        <f>IF(AND(BD22&lt;&gt;"",ISNA(VLOOKUP(BD22,BD$7:BD21,1,FALSE))),MAX(BC$7:BC21)+1,"")</f>
        <v/>
      </c>
      <c r="BD22" s="50" t="str">
        <f t="shared" si="31"/>
        <v/>
      </c>
      <c r="BE22" s="49" t="str">
        <f>IF(AND(BF22&lt;&gt;"",ISNA(VLOOKUP(BF22,BF$7:BF21,1,FALSE))),MAX(BE$7:BE21)+1,"")</f>
        <v/>
      </c>
      <c r="BF22" s="50" t="str">
        <f t="shared" si="32"/>
        <v/>
      </c>
      <c r="BG22" s="50" t="str">
        <f t="shared" si="33"/>
        <v xml:space="preserve">22x0,5 </v>
      </c>
      <c r="BH22" s="50" t="str">
        <f t="shared" si="34"/>
        <v xml:space="preserve">22x2 </v>
      </c>
      <c r="BI22" s="47" t="str">
        <f t="shared" si="35"/>
        <v/>
      </c>
      <c r="BJ22" s="47" t="str">
        <f t="shared" si="36"/>
        <v/>
      </c>
      <c r="BK22" s="47" t="str">
        <f t="shared" si="37"/>
        <v/>
      </c>
      <c r="BL22" s="47" t="str">
        <f t="shared" si="38"/>
        <v/>
      </c>
      <c r="BM22" s="47" t="str">
        <f t="shared" si="39"/>
        <v/>
      </c>
      <c r="BN22" s="51" t="str">
        <f t="shared" si="40"/>
        <v/>
      </c>
      <c r="BO22" s="51" t="str">
        <f t="shared" si="41"/>
        <v/>
      </c>
      <c r="BP22" s="51" t="str">
        <f t="shared" si="42"/>
        <v/>
      </c>
      <c r="BQ22" s="51" t="str">
        <f t="shared" si="43"/>
        <v/>
      </c>
      <c r="BR22" s="51" t="str">
        <f t="shared" si="44"/>
        <v/>
      </c>
      <c r="BS22" s="51" t="str">
        <f t="shared" si="45"/>
        <v/>
      </c>
      <c r="BT22" s="47" t="str">
        <f t="shared" si="46"/>
        <v/>
      </c>
      <c r="BU22" s="59" t="s">
        <v>510</v>
      </c>
      <c r="BV22" s="48" t="s">
        <v>507</v>
      </c>
      <c r="BW22" s="97"/>
      <c r="BX22" s="98"/>
      <c r="BY22" s="88"/>
      <c r="BZ22" s="99"/>
      <c r="CA22" s="100" t="s">
        <v>2313</v>
      </c>
      <c r="CB22" s="101" t="s">
        <v>899</v>
      </c>
      <c r="CC22" s="101">
        <v>441</v>
      </c>
      <c r="CD22" s="71">
        <v>21</v>
      </c>
      <c r="CE22" s="103"/>
      <c r="CF22" s="101" t="s">
        <v>804</v>
      </c>
      <c r="CG22" s="107">
        <v>5.88</v>
      </c>
      <c r="CH22" s="101"/>
      <c r="CI22" s="104"/>
      <c r="CJ22" s="105" t="s">
        <v>899</v>
      </c>
      <c r="CL22" s="44"/>
      <c r="CN22" s="52">
        <f t="shared" si="47"/>
        <v>0</v>
      </c>
      <c r="CO22" s="53">
        <f t="shared" si="48"/>
        <v>0</v>
      </c>
      <c r="CP22" s="54">
        <f t="shared" si="49"/>
        <v>0</v>
      </c>
      <c r="CS22" s="3"/>
      <c r="CT22" s="9"/>
      <c r="CU22" s="9"/>
      <c r="CV22" s="9"/>
      <c r="CW22" s="9"/>
    </row>
    <row r="23" spans="1:101" ht="11.25" customHeight="1" x14ac:dyDescent="0.2">
      <c r="A23" s="22" t="str">
        <f>IF(D23&lt;&gt;"",MAX($A$7:A22)+1,"")</f>
        <v/>
      </c>
      <c r="B23" s="45"/>
      <c r="C23" s="45"/>
      <c r="D23" s="46"/>
      <c r="E23" s="46"/>
      <c r="F23" s="46"/>
      <c r="G23" s="70"/>
      <c r="H23" s="47" t="str">
        <f t="shared" si="14"/>
        <v/>
      </c>
      <c r="I23" s="46"/>
      <c r="J23" s="46"/>
      <c r="K23" s="45"/>
      <c r="L23" s="47" t="str">
        <f t="shared" si="15"/>
        <v/>
      </c>
      <c r="M23" s="46"/>
      <c r="N23" s="46"/>
      <c r="O23" s="45"/>
      <c r="P23" s="45"/>
      <c r="Q23" s="48" t="str">
        <f t="shared" si="16"/>
        <v/>
      </c>
      <c r="R23" s="48" t="str">
        <f t="shared" si="17"/>
        <v/>
      </c>
      <c r="S23" s="48" t="str">
        <f t="shared" si="18"/>
        <v/>
      </c>
      <c r="T23" s="48" t="str">
        <f t="shared" si="19"/>
        <v/>
      </c>
      <c r="U23" s="70"/>
      <c r="V23" s="70"/>
      <c r="W23" s="45"/>
      <c r="X23" s="45"/>
      <c r="Y23" s="45"/>
      <c r="Z23" s="45"/>
      <c r="AA23" s="48" t="str">
        <f t="shared" si="20"/>
        <v/>
      </c>
      <c r="AB23" s="48" t="str">
        <f t="shared" si="21"/>
        <v/>
      </c>
      <c r="AC23" s="3"/>
      <c r="AD23" s="47" t="str">
        <f ca="1">IF(ROW()-7&lt;=MAX($AX$8:$AX$305),CONCATENATE(IF(AND(AZ23&lt;&gt;"",AY23&lt;&gt;"Drážkovanie"),IF(RIGHT(VLOOKUP(ROW()-7,$AX$8:$AZ$305,2,FALSE),4)="dyha","Hrana ",IF(MID(VLOOKUP(ROW()-7,$AX$8:$AZ$305,2,FALSE),1,3)="HPL","","ABS ")),""),VLOOKUP(ROW()-7,$AX$8:$AZ$305,2,FALSE)),IF(ROW()-7&lt;=MAX($AX$8:$AX$305)+1,IF(SUM($AN$7:AN22)&lt;2,"Min. objednávka","Spolu odhad"),IF(AND(ROW()-7&lt;=MAX($AX$8:$AX$305)+2,AD22&lt;&gt;"Spolu odhad"),"Spolu odhad","")))</f>
        <v/>
      </c>
      <c r="AE23" s="47"/>
      <c r="AF23" s="47"/>
      <c r="AG23" s="47" t="str">
        <f t="shared" ca="1" si="22"/>
        <v/>
      </c>
      <c r="AH23" s="47" t="str">
        <f t="shared" ca="1" si="23"/>
        <v/>
      </c>
      <c r="AI23" s="47" t="str">
        <f t="shared" ca="1" si="24"/>
        <v/>
      </c>
      <c r="AJ23" s="117" t="str">
        <f t="shared" ca="1" si="25"/>
        <v/>
      </c>
      <c r="AK23" s="47" t="str">
        <f ca="1">IF(AY23&lt;&gt;"",ROUNDUP(IF(AX23&lt;=$BC$7,SUMIF($BB$8:$BB$299,AY23,$BJ$8:$BJ$299),0)+IF(AND(AX23&gt;$BC$7,AX23&lt;=$BE$7),SUMIF($BD$8:$BD$299,AY23,$BL$8:$BL$299),0)+IF(AND(AX23&gt;MAX($BC$7:$BC$299),AX23&lt;=MAX($BE$7:$BE$299)),SUMIF($BF$8:$BF$299,AY23,$BM$8:$BM$299),0),3),IF(AD23="dovoz odhad",SUMIF($AL$7:AL22,"m2",$AG$7:AG22),IF(AD23="lišta pod 80 mm",$AZ$304,IF(AD23="Drážkovanie",SUM($BN$8:$BN$299),IF(AD23="Zlepovanie (spájanie)",ROUNDUP(SUM($BK$8:$BK$299),3),IF(AD23="Formatovanie zlep. dielcov",ROUNDUP(SUM($BI$8:$BI$299),3),IF(AD23="Otvor na pánt Ø 35 mm",ROUNDUP(SUM($BT$8:$BT$299),3),"")))))))</f>
        <v/>
      </c>
      <c r="AL23" s="47" t="str">
        <f t="shared" ca="1" si="26"/>
        <v/>
      </c>
      <c r="AM23" s="119" t="str">
        <f t="shared" ca="1" si="27"/>
        <v/>
      </c>
      <c r="AN23" s="120" t="str">
        <f ca="1">IF(AD23="","",IF(AD23="Min. objednávka",2-SUM($AN$7:AN22),IF(AD23="Spolu odhad",ROUND(SUM($AN$7:AN22),2),IF(AM23="","???",ROUND(AG23*AM23,2)))))</f>
        <v/>
      </c>
      <c r="AO23" s="3"/>
      <c r="AP23" s="89" t="str">
        <f t="shared" si="28"/>
        <v/>
      </c>
      <c r="AQ23" s="3"/>
      <c r="AR23" s="22">
        <f t="shared" si="29"/>
        <v>1</v>
      </c>
      <c r="AS23" s="3"/>
      <c r="AT23" s="3"/>
      <c r="AU23" s="3"/>
      <c r="AV23" s="3"/>
      <c r="AW23" s="3"/>
      <c r="AX23" s="47" t="str">
        <f>IF(MAX($AX$7:AX22)+1&lt;=$AS$4,MAX($AX$7:AX22)+1,"")</f>
        <v/>
      </c>
      <c r="AY23" s="47" t="str">
        <f>IF(MAX($AX$7:AX22)+1&gt;$AS$4,"",IF(AX23&lt;=$BC$7,VLOOKUP(AX23,BA$8:BB$299,2,FALSE),IF(AX23&lt;=$BE$7,VLOOKUP(AX23,BC$8:BD$299,2,FALSE),IF(AX23&lt;=MAX($BE$8:$BE$299),VLOOKUP(AX23,BE$8:BF$299,2,FALSE),IF(AX23=$AS$4,VLOOKUP(AX23,$AS$4:$AU$4,2,FALSE),"")))))</f>
        <v/>
      </c>
      <c r="AZ23" s="47" t="str">
        <f>IF(MAX($AX$7:AX22)+1&gt;$AS$4,"",IF(AX23&lt;=$BC$7,"",IF(AX23&lt;=$BE$7,MID(VLOOKUP(AX23,BC$8:BD$299,2,FALSE),1,1),IF(AX23&lt;=MAX($BE$8:$BE$299),MID(VLOOKUP(AX23,BE$8:BF$299,2,FALSE),1,1),IF(AX23&lt;=$AS$4,VLOOKUP(AX23,$AS$4:$AU$4,3,FALSE),"")))))</f>
        <v/>
      </c>
      <c r="BA23" s="49" t="str">
        <f>IF(AND(BB23&lt;&gt;"",ISNA(VLOOKUP(BB23,BB$7:BB22,1,FALSE))),MAX(BA$7:BA22)+1,"")</f>
        <v/>
      </c>
      <c r="BB23" s="50" t="str">
        <f t="shared" si="30"/>
        <v/>
      </c>
      <c r="BC23" s="49" t="str">
        <f>IF(AND(BD23&lt;&gt;"",ISNA(VLOOKUP(BD23,BD$7:BD22,1,FALSE))),MAX(BC$7:BC22)+1,"")</f>
        <v/>
      </c>
      <c r="BD23" s="50" t="str">
        <f t="shared" si="31"/>
        <v/>
      </c>
      <c r="BE23" s="49" t="str">
        <f>IF(AND(BF23&lt;&gt;"",ISNA(VLOOKUP(BF23,BF$7:BF22,1,FALSE))),MAX(BE$7:BE22)+1,"")</f>
        <v/>
      </c>
      <c r="BF23" s="50" t="str">
        <f t="shared" si="32"/>
        <v/>
      </c>
      <c r="BG23" s="50" t="str">
        <f t="shared" si="33"/>
        <v xml:space="preserve">22x0,5 </v>
      </c>
      <c r="BH23" s="50" t="str">
        <f t="shared" si="34"/>
        <v xml:space="preserve">22x2 </v>
      </c>
      <c r="BI23" s="47" t="str">
        <f t="shared" si="35"/>
        <v/>
      </c>
      <c r="BJ23" s="47" t="str">
        <f t="shared" si="36"/>
        <v/>
      </c>
      <c r="BK23" s="47" t="str">
        <f t="shared" si="37"/>
        <v/>
      </c>
      <c r="BL23" s="47" t="str">
        <f t="shared" si="38"/>
        <v/>
      </c>
      <c r="BM23" s="47" t="str">
        <f t="shared" si="39"/>
        <v/>
      </c>
      <c r="BN23" s="51" t="str">
        <f t="shared" si="40"/>
        <v/>
      </c>
      <c r="BO23" s="51" t="str">
        <f t="shared" si="41"/>
        <v/>
      </c>
      <c r="BP23" s="51" t="str">
        <f t="shared" si="42"/>
        <v/>
      </c>
      <c r="BQ23" s="51" t="str">
        <f t="shared" si="43"/>
        <v/>
      </c>
      <c r="BR23" s="51" t="str">
        <f t="shared" si="44"/>
        <v/>
      </c>
      <c r="BS23" s="51" t="str">
        <f t="shared" si="45"/>
        <v/>
      </c>
      <c r="BT23" s="47" t="str">
        <f t="shared" si="46"/>
        <v/>
      </c>
      <c r="BU23" s="59" t="s">
        <v>512</v>
      </c>
      <c r="BV23" s="48" t="s">
        <v>1188</v>
      </c>
      <c r="BW23" s="97"/>
      <c r="BX23" s="98"/>
      <c r="BY23" s="88"/>
      <c r="BZ23" s="99"/>
      <c r="CA23" s="100" t="s">
        <v>2313</v>
      </c>
      <c r="CB23" s="101" t="s">
        <v>900</v>
      </c>
      <c r="CC23" s="101">
        <v>442</v>
      </c>
      <c r="CD23" s="71">
        <v>21</v>
      </c>
      <c r="CE23" s="103"/>
      <c r="CF23" s="101" t="s">
        <v>804</v>
      </c>
      <c r="CG23" s="107">
        <v>5.88</v>
      </c>
      <c r="CH23" s="101"/>
      <c r="CI23" s="104"/>
      <c r="CJ23" s="105" t="s">
        <v>900</v>
      </c>
      <c r="CL23" s="44"/>
      <c r="CN23" s="52">
        <f t="shared" si="47"/>
        <v>0</v>
      </c>
      <c r="CO23" s="53">
        <f t="shared" si="48"/>
        <v>0</v>
      </c>
      <c r="CP23" s="54">
        <f t="shared" si="49"/>
        <v>0</v>
      </c>
      <c r="CS23" s="3"/>
      <c r="CT23" s="9"/>
      <c r="CU23" s="9"/>
      <c r="CV23" s="9"/>
      <c r="CW23" s="9"/>
    </row>
    <row r="24" spans="1:101" ht="11.25" customHeight="1" x14ac:dyDescent="0.2">
      <c r="A24" s="22" t="str">
        <f>IF(D24&lt;&gt;"",MAX($A$7:A23)+1,"")</f>
        <v/>
      </c>
      <c r="B24" s="45"/>
      <c r="C24" s="45"/>
      <c r="D24" s="46"/>
      <c r="E24" s="46"/>
      <c r="F24" s="46"/>
      <c r="G24" s="70"/>
      <c r="H24" s="47" t="str">
        <f t="shared" si="14"/>
        <v/>
      </c>
      <c r="I24" s="46"/>
      <c r="J24" s="46"/>
      <c r="K24" s="45"/>
      <c r="L24" s="47" t="str">
        <f t="shared" si="15"/>
        <v/>
      </c>
      <c r="M24" s="46"/>
      <c r="N24" s="46"/>
      <c r="O24" s="45"/>
      <c r="P24" s="45"/>
      <c r="Q24" s="48" t="str">
        <f t="shared" si="16"/>
        <v/>
      </c>
      <c r="R24" s="48" t="str">
        <f t="shared" si="17"/>
        <v/>
      </c>
      <c r="S24" s="48" t="str">
        <f t="shared" si="18"/>
        <v/>
      </c>
      <c r="T24" s="48" t="str">
        <f t="shared" si="19"/>
        <v/>
      </c>
      <c r="U24" s="70"/>
      <c r="V24" s="70"/>
      <c r="W24" s="45"/>
      <c r="X24" s="45"/>
      <c r="Y24" s="45"/>
      <c r="Z24" s="45"/>
      <c r="AA24" s="48" t="str">
        <f t="shared" si="20"/>
        <v/>
      </c>
      <c r="AB24" s="48" t="str">
        <f t="shared" si="21"/>
        <v/>
      </c>
      <c r="AC24" s="3"/>
      <c r="AD24" s="47" t="str">
        <f ca="1">IF(ROW()-7&lt;=MAX($AX$8:$AX$305),CONCATENATE(IF(AND(AZ24&lt;&gt;"",AY24&lt;&gt;"Drážkovanie"),IF(RIGHT(VLOOKUP(ROW()-7,$AX$8:$AZ$305,2,FALSE),4)="dyha","Hrana ",IF(MID(VLOOKUP(ROW()-7,$AX$8:$AZ$305,2,FALSE),1,3)="HPL","","ABS ")),""),VLOOKUP(ROW()-7,$AX$8:$AZ$305,2,FALSE)),IF(ROW()-7&lt;=MAX($AX$8:$AX$305)+1,IF(SUM($AN$7:AN23)&lt;2,"Min. objednávka","Spolu odhad"),IF(AND(ROW()-7&lt;=MAX($AX$8:$AX$305)+2,AD23&lt;&gt;"Spolu odhad"),"Spolu odhad","")))</f>
        <v/>
      </c>
      <c r="AE24" s="47"/>
      <c r="AF24" s="47"/>
      <c r="AG24" s="47" t="str">
        <f t="shared" ca="1" si="22"/>
        <v/>
      </c>
      <c r="AH24" s="47" t="str">
        <f t="shared" ca="1" si="23"/>
        <v/>
      </c>
      <c r="AI24" s="47" t="str">
        <f t="shared" ca="1" si="24"/>
        <v/>
      </c>
      <c r="AJ24" s="117" t="str">
        <f t="shared" ca="1" si="25"/>
        <v/>
      </c>
      <c r="AK24" s="47" t="str">
        <f ca="1">IF(AY24&lt;&gt;"",ROUNDUP(IF(AX24&lt;=$BC$7,SUMIF($BB$8:$BB$299,AY24,$BJ$8:$BJ$299),0)+IF(AND(AX24&gt;$BC$7,AX24&lt;=$BE$7),SUMIF($BD$8:$BD$299,AY24,$BL$8:$BL$299),0)+IF(AND(AX24&gt;MAX($BC$7:$BC$299),AX24&lt;=MAX($BE$7:$BE$299)),SUMIF($BF$8:$BF$299,AY24,$BM$8:$BM$299),0),3),IF(AD24="dovoz odhad",SUMIF($AL$7:AL23,"m2",$AG$7:AG23),IF(AD24="lišta pod 80 mm",$AZ$304,IF(AD24="Drážkovanie",SUM($BN$8:$BN$299),IF(AD24="Zlepovanie (spájanie)",ROUNDUP(SUM($BK$8:$BK$299),3),IF(AD24="Formatovanie zlep. dielcov",ROUNDUP(SUM($BI$8:$BI$299),3),IF(AD24="Otvor na pánt Ø 35 mm",ROUNDUP(SUM($BT$8:$BT$299),3),"")))))))</f>
        <v/>
      </c>
      <c r="AL24" s="47" t="str">
        <f t="shared" ca="1" si="26"/>
        <v/>
      </c>
      <c r="AM24" s="119" t="str">
        <f t="shared" ca="1" si="27"/>
        <v/>
      </c>
      <c r="AN24" s="120" t="str">
        <f ca="1">IF(AD24="","",IF(AD24="Min. objednávka",2-SUM($AN$7:AN23),IF(AD24="Spolu odhad",ROUND(SUM($AN$7:AN23),2),IF(AM24="","???",ROUND(AG24*AM24,2)))))</f>
        <v/>
      </c>
      <c r="AO24" s="3"/>
      <c r="AP24" s="89" t="str">
        <f t="shared" si="28"/>
        <v/>
      </c>
      <c r="AQ24" s="3"/>
      <c r="AR24" s="22">
        <f t="shared" si="29"/>
        <v>1</v>
      </c>
      <c r="AS24" s="3"/>
      <c r="AT24" s="3"/>
      <c r="AU24" s="3"/>
      <c r="AV24" s="3"/>
      <c r="AW24" s="3"/>
      <c r="AX24" s="47" t="str">
        <f>IF(MAX($AX$7:AX23)+1&lt;=$AS$4,MAX($AX$7:AX23)+1,"")</f>
        <v/>
      </c>
      <c r="AY24" s="47" t="str">
        <f>IF(MAX($AX$7:AX23)+1&gt;$AS$4,"",IF(AX24&lt;=$BC$7,VLOOKUP(AX24,BA$8:BB$299,2,FALSE),IF(AX24&lt;=$BE$7,VLOOKUP(AX24,BC$8:BD$299,2,FALSE),IF(AX24&lt;=MAX($BE$8:$BE$299),VLOOKUP(AX24,BE$8:BF$299,2,FALSE),IF(AX24=$AS$4,VLOOKUP(AX24,$AS$4:$AU$4,2,FALSE),"")))))</f>
        <v/>
      </c>
      <c r="AZ24" s="47" t="str">
        <f>IF(MAX($AX$7:AX23)+1&gt;$AS$4,"",IF(AX24&lt;=$BC$7,"",IF(AX24&lt;=$BE$7,MID(VLOOKUP(AX24,BC$8:BD$299,2,FALSE),1,1),IF(AX24&lt;=MAX($BE$8:$BE$299),MID(VLOOKUP(AX24,BE$8:BF$299,2,FALSE),1,1),IF(AX24&lt;=$AS$4,VLOOKUP(AX24,$AS$4:$AU$4,3,FALSE),"")))))</f>
        <v/>
      </c>
      <c r="BA24" s="49" t="str">
        <f>IF(AND(BB24&lt;&gt;"",ISNA(VLOOKUP(BB24,BB$7:BB23,1,FALSE))),MAX(BA$7:BA23)+1,"")</f>
        <v/>
      </c>
      <c r="BB24" s="50" t="str">
        <f t="shared" si="30"/>
        <v/>
      </c>
      <c r="BC24" s="49" t="str">
        <f>IF(AND(BD24&lt;&gt;"",ISNA(VLOOKUP(BD24,BD$7:BD23,1,FALSE))),MAX(BC$7:BC23)+1,"")</f>
        <v/>
      </c>
      <c r="BD24" s="50" t="str">
        <f t="shared" si="31"/>
        <v/>
      </c>
      <c r="BE24" s="49" t="str">
        <f>IF(AND(BF24&lt;&gt;"",ISNA(VLOOKUP(BF24,BF$7:BF23,1,FALSE))),MAX(BE$7:BE23)+1,"")</f>
        <v/>
      </c>
      <c r="BF24" s="50" t="str">
        <f t="shared" si="32"/>
        <v/>
      </c>
      <c r="BG24" s="50" t="str">
        <f t="shared" si="33"/>
        <v xml:space="preserve">22x0,5 </v>
      </c>
      <c r="BH24" s="50" t="str">
        <f t="shared" si="34"/>
        <v xml:space="preserve">22x2 </v>
      </c>
      <c r="BI24" s="47" t="str">
        <f t="shared" si="35"/>
        <v/>
      </c>
      <c r="BJ24" s="47" t="str">
        <f t="shared" si="36"/>
        <v/>
      </c>
      <c r="BK24" s="47" t="str">
        <f t="shared" si="37"/>
        <v/>
      </c>
      <c r="BL24" s="47" t="str">
        <f t="shared" si="38"/>
        <v/>
      </c>
      <c r="BM24" s="47" t="str">
        <f t="shared" si="39"/>
        <v/>
      </c>
      <c r="BN24" s="51" t="str">
        <f t="shared" si="40"/>
        <v/>
      </c>
      <c r="BO24" s="51" t="str">
        <f t="shared" si="41"/>
        <v/>
      </c>
      <c r="BP24" s="51" t="str">
        <f t="shared" si="42"/>
        <v/>
      </c>
      <c r="BQ24" s="51" t="str">
        <f t="shared" si="43"/>
        <v/>
      </c>
      <c r="BR24" s="51" t="str">
        <f t="shared" si="44"/>
        <v/>
      </c>
      <c r="BS24" s="51" t="str">
        <f t="shared" si="45"/>
        <v/>
      </c>
      <c r="BT24" s="47" t="str">
        <f t="shared" si="46"/>
        <v/>
      </c>
      <c r="BU24" s="59" t="s">
        <v>514</v>
      </c>
      <c r="BV24" s="48" t="s">
        <v>509</v>
      </c>
      <c r="BW24" s="97"/>
      <c r="BX24" s="98"/>
      <c r="BY24" s="88"/>
      <c r="BZ24" s="99"/>
      <c r="CA24" s="100" t="s">
        <v>835</v>
      </c>
      <c r="CB24" s="108" t="s">
        <v>1491</v>
      </c>
      <c r="CC24" s="109"/>
      <c r="CD24" s="109"/>
      <c r="CE24" s="109"/>
      <c r="CF24" s="109"/>
      <c r="CG24" s="109"/>
      <c r="CH24" s="109"/>
      <c r="CI24" s="109"/>
      <c r="CJ24" s="105" t="s">
        <v>1491</v>
      </c>
      <c r="CL24" s="44"/>
      <c r="CN24" s="52">
        <f t="shared" si="47"/>
        <v>0</v>
      </c>
      <c r="CO24" s="53">
        <f t="shared" si="48"/>
        <v>0</v>
      </c>
      <c r="CP24" s="54">
        <f t="shared" si="49"/>
        <v>0</v>
      </c>
      <c r="CS24" s="3"/>
      <c r="CT24" s="9"/>
      <c r="CU24" s="9"/>
      <c r="CV24" s="9"/>
      <c r="CW24" s="9"/>
    </row>
    <row r="25" spans="1:101" ht="11.25" customHeight="1" x14ac:dyDescent="0.2">
      <c r="A25" s="22" t="str">
        <f>IF(D25&lt;&gt;"",MAX($A$7:A24)+1,"")</f>
        <v/>
      </c>
      <c r="B25" s="45"/>
      <c r="C25" s="45"/>
      <c r="D25" s="46"/>
      <c r="E25" s="46"/>
      <c r="F25" s="46"/>
      <c r="G25" s="70"/>
      <c r="H25" s="47" t="str">
        <f t="shared" si="14"/>
        <v/>
      </c>
      <c r="I25" s="46"/>
      <c r="J25" s="46"/>
      <c r="K25" s="45"/>
      <c r="L25" s="47" t="str">
        <f t="shared" si="15"/>
        <v/>
      </c>
      <c r="M25" s="46"/>
      <c r="N25" s="46"/>
      <c r="O25" s="45"/>
      <c r="P25" s="45"/>
      <c r="Q25" s="48" t="str">
        <f t="shared" si="16"/>
        <v/>
      </c>
      <c r="R25" s="48" t="str">
        <f t="shared" si="17"/>
        <v/>
      </c>
      <c r="S25" s="48" t="str">
        <f t="shared" si="18"/>
        <v/>
      </c>
      <c r="T25" s="48" t="str">
        <f t="shared" si="19"/>
        <v/>
      </c>
      <c r="U25" s="70"/>
      <c r="V25" s="70"/>
      <c r="W25" s="45"/>
      <c r="X25" s="45"/>
      <c r="Y25" s="45"/>
      <c r="Z25" s="45"/>
      <c r="AA25" s="48" t="str">
        <f t="shared" si="20"/>
        <v/>
      </c>
      <c r="AB25" s="48" t="str">
        <f t="shared" si="21"/>
        <v/>
      </c>
      <c r="AC25" s="3"/>
      <c r="AD25" s="47" t="str">
        <f ca="1">IF(ROW()-7&lt;=MAX($AX$8:$AX$305),CONCATENATE(IF(AND(AZ25&lt;&gt;"",AY25&lt;&gt;"Drážkovanie"),IF(RIGHT(VLOOKUP(ROW()-7,$AX$8:$AZ$305,2,FALSE),4)="dyha","Hrana ",IF(MID(VLOOKUP(ROW()-7,$AX$8:$AZ$305,2,FALSE),1,3)="HPL","","ABS ")),""),VLOOKUP(ROW()-7,$AX$8:$AZ$305,2,FALSE)),IF(ROW()-7&lt;=MAX($AX$8:$AX$305)+1,IF(SUM($AN$7:AN24)&lt;2,"Min. objednávka","Spolu odhad"),IF(AND(ROW()-7&lt;=MAX($AX$8:$AX$305)+2,AD24&lt;&gt;"Spolu odhad"),"Spolu odhad","")))</f>
        <v/>
      </c>
      <c r="AE25" s="47"/>
      <c r="AF25" s="47"/>
      <c r="AG25" s="47" t="str">
        <f t="shared" ca="1" si="22"/>
        <v/>
      </c>
      <c r="AH25" s="47" t="str">
        <f t="shared" ca="1" si="23"/>
        <v/>
      </c>
      <c r="AI25" s="47" t="str">
        <f t="shared" ca="1" si="24"/>
        <v/>
      </c>
      <c r="AJ25" s="117" t="str">
        <f t="shared" ca="1" si="25"/>
        <v/>
      </c>
      <c r="AK25" s="47" t="str">
        <f ca="1">IF(AY25&lt;&gt;"",ROUNDUP(IF(AX25&lt;=$BC$7,SUMIF($BB$8:$BB$299,AY25,$BJ$8:$BJ$299),0)+IF(AND(AX25&gt;$BC$7,AX25&lt;=$BE$7),SUMIF($BD$8:$BD$299,AY25,$BL$8:$BL$299),0)+IF(AND(AX25&gt;MAX($BC$7:$BC$299),AX25&lt;=MAX($BE$7:$BE$299)),SUMIF($BF$8:$BF$299,AY25,$BM$8:$BM$299),0),3),IF(AD25="dovoz odhad",SUMIF($AL$7:AL24,"m2",$AG$7:AG24),IF(AD25="lišta pod 80 mm",$AZ$304,IF(AD25="Drážkovanie",SUM($BN$8:$BN$299),IF(AD25="Zlepovanie (spájanie)",ROUNDUP(SUM($BK$8:$BK$299),3),IF(AD25="Formatovanie zlep. dielcov",ROUNDUP(SUM($BI$8:$BI$299),3),IF(AD25="Otvor na pánt Ø 35 mm",ROUNDUP(SUM($BT$8:$BT$299),3),"")))))))</f>
        <v/>
      </c>
      <c r="AL25" s="47" t="str">
        <f t="shared" ca="1" si="26"/>
        <v/>
      </c>
      <c r="AM25" s="119" t="str">
        <f t="shared" ca="1" si="27"/>
        <v/>
      </c>
      <c r="AN25" s="120" t="str">
        <f ca="1">IF(AD25="","",IF(AD25="Min. objednávka",2-SUM($AN$7:AN24),IF(AD25="Spolu odhad",ROUND(SUM($AN$7:AN24),2),IF(AM25="","???",ROUND(AG25*AM25,2)))))</f>
        <v/>
      </c>
      <c r="AO25" s="3"/>
      <c r="AP25" s="89" t="str">
        <f t="shared" si="28"/>
        <v/>
      </c>
      <c r="AQ25" s="3"/>
      <c r="AR25" s="22">
        <f t="shared" si="29"/>
        <v>1</v>
      </c>
      <c r="AS25" s="3"/>
      <c r="AT25" s="3"/>
      <c r="AU25" s="3"/>
      <c r="AV25" s="3"/>
      <c r="AW25" s="3"/>
      <c r="AX25" s="47" t="str">
        <f>IF(MAX($AX$7:AX24)+1&lt;=$AS$4,MAX($AX$7:AX24)+1,"")</f>
        <v/>
      </c>
      <c r="AY25" s="47" t="str">
        <f>IF(MAX($AX$7:AX24)+1&gt;$AS$4,"",IF(AX25&lt;=$BC$7,VLOOKUP(AX25,BA$8:BB$299,2,FALSE),IF(AX25&lt;=$BE$7,VLOOKUP(AX25,BC$8:BD$299,2,FALSE),IF(AX25&lt;=MAX($BE$8:$BE$299),VLOOKUP(AX25,BE$8:BF$299,2,FALSE),IF(AX25=$AS$4,VLOOKUP(AX25,$AS$4:$AU$4,2,FALSE),"")))))</f>
        <v/>
      </c>
      <c r="AZ25" s="47" t="str">
        <f>IF(MAX($AX$7:AX24)+1&gt;$AS$4,"",IF(AX25&lt;=$BC$7,"",IF(AX25&lt;=$BE$7,MID(VLOOKUP(AX25,BC$8:BD$299,2,FALSE),1,1),IF(AX25&lt;=MAX($BE$8:$BE$299),MID(VLOOKUP(AX25,BE$8:BF$299,2,FALSE),1,1),IF(AX25&lt;=$AS$4,VLOOKUP(AX25,$AS$4:$AU$4,3,FALSE),"")))))</f>
        <v/>
      </c>
      <c r="BA25" s="49" t="str">
        <f>IF(AND(BB25&lt;&gt;"",ISNA(VLOOKUP(BB25,BB$7:BB24,1,FALSE))),MAX(BA$7:BA24)+1,"")</f>
        <v/>
      </c>
      <c r="BB25" s="50" t="str">
        <f t="shared" si="30"/>
        <v/>
      </c>
      <c r="BC25" s="49" t="str">
        <f>IF(AND(BD25&lt;&gt;"",ISNA(VLOOKUP(BD25,BD$7:BD24,1,FALSE))),MAX(BC$7:BC24)+1,"")</f>
        <v/>
      </c>
      <c r="BD25" s="50" t="str">
        <f t="shared" si="31"/>
        <v/>
      </c>
      <c r="BE25" s="49" t="str">
        <f>IF(AND(BF25&lt;&gt;"",ISNA(VLOOKUP(BF25,BF$7:BF24,1,FALSE))),MAX(BE$7:BE24)+1,"")</f>
        <v/>
      </c>
      <c r="BF25" s="50" t="str">
        <f t="shared" si="32"/>
        <v/>
      </c>
      <c r="BG25" s="50" t="str">
        <f t="shared" si="33"/>
        <v xml:space="preserve">22x0,5 </v>
      </c>
      <c r="BH25" s="50" t="str">
        <f t="shared" si="34"/>
        <v xml:space="preserve">22x2 </v>
      </c>
      <c r="BI25" s="47" t="str">
        <f t="shared" si="35"/>
        <v/>
      </c>
      <c r="BJ25" s="47" t="str">
        <f t="shared" si="36"/>
        <v/>
      </c>
      <c r="BK25" s="47" t="str">
        <f t="shared" si="37"/>
        <v/>
      </c>
      <c r="BL25" s="47" t="str">
        <f t="shared" si="38"/>
        <v/>
      </c>
      <c r="BM25" s="47" t="str">
        <f t="shared" si="39"/>
        <v/>
      </c>
      <c r="BN25" s="51" t="str">
        <f t="shared" si="40"/>
        <v/>
      </c>
      <c r="BO25" s="51" t="str">
        <f t="shared" si="41"/>
        <v/>
      </c>
      <c r="BP25" s="51" t="str">
        <f t="shared" si="42"/>
        <v/>
      </c>
      <c r="BQ25" s="51" t="str">
        <f t="shared" si="43"/>
        <v/>
      </c>
      <c r="BR25" s="51" t="str">
        <f t="shared" si="44"/>
        <v/>
      </c>
      <c r="BS25" s="51" t="str">
        <f t="shared" si="45"/>
        <v/>
      </c>
      <c r="BT25" s="47" t="str">
        <f t="shared" si="46"/>
        <v/>
      </c>
      <c r="BU25" s="59" t="s">
        <v>516</v>
      </c>
      <c r="BV25" s="48" t="s">
        <v>511</v>
      </c>
      <c r="BW25" s="97"/>
      <c r="BX25" s="98"/>
      <c r="BY25" s="88"/>
      <c r="BZ25" s="99"/>
      <c r="CA25" s="100" t="s">
        <v>2314</v>
      </c>
      <c r="CB25" s="101" t="s">
        <v>896</v>
      </c>
      <c r="CC25" s="101">
        <v>377</v>
      </c>
      <c r="CD25" s="100">
        <v>19.82</v>
      </c>
      <c r="CE25" s="103"/>
      <c r="CF25" s="101" t="s">
        <v>804</v>
      </c>
      <c r="CG25" s="101">
        <v>5.7960000000000003</v>
      </c>
      <c r="CH25" s="101"/>
      <c r="CI25" s="104"/>
      <c r="CJ25" s="105" t="s">
        <v>896</v>
      </c>
      <c r="CL25" s="44"/>
      <c r="CN25" s="52">
        <f t="shared" si="47"/>
        <v>0</v>
      </c>
      <c r="CO25" s="53">
        <f t="shared" si="48"/>
        <v>0</v>
      </c>
      <c r="CP25" s="54">
        <f t="shared" si="49"/>
        <v>0</v>
      </c>
      <c r="CS25" s="3"/>
      <c r="CT25" s="9"/>
      <c r="CU25" s="9"/>
      <c r="CV25" s="9"/>
      <c r="CW25" s="9"/>
    </row>
    <row r="26" spans="1:101" ht="11.25" customHeight="1" x14ac:dyDescent="0.2">
      <c r="A26" s="22" t="str">
        <f>IF(D26&lt;&gt;"",MAX($A$7:A25)+1,"")</f>
        <v/>
      </c>
      <c r="B26" s="45"/>
      <c r="C26" s="45"/>
      <c r="D26" s="46"/>
      <c r="E26" s="46"/>
      <c r="F26" s="46"/>
      <c r="G26" s="70"/>
      <c r="H26" s="47" t="str">
        <f t="shared" si="14"/>
        <v/>
      </c>
      <c r="I26" s="46"/>
      <c r="J26" s="46"/>
      <c r="K26" s="45"/>
      <c r="L26" s="47" t="str">
        <f t="shared" si="15"/>
        <v/>
      </c>
      <c r="M26" s="46"/>
      <c r="N26" s="46"/>
      <c r="O26" s="45"/>
      <c r="P26" s="45"/>
      <c r="Q26" s="48" t="str">
        <f t="shared" si="16"/>
        <v/>
      </c>
      <c r="R26" s="48" t="str">
        <f t="shared" si="17"/>
        <v/>
      </c>
      <c r="S26" s="48" t="str">
        <f t="shared" si="18"/>
        <v/>
      </c>
      <c r="T26" s="48" t="str">
        <f t="shared" si="19"/>
        <v/>
      </c>
      <c r="U26" s="70"/>
      <c r="V26" s="70"/>
      <c r="W26" s="45"/>
      <c r="X26" s="45"/>
      <c r="Y26" s="45"/>
      <c r="Z26" s="45"/>
      <c r="AA26" s="48" t="str">
        <f t="shared" si="20"/>
        <v/>
      </c>
      <c r="AB26" s="48" t="str">
        <f t="shared" si="21"/>
        <v/>
      </c>
      <c r="AC26" s="3"/>
      <c r="AD26" s="47" t="str">
        <f ca="1">IF(ROW()-7&lt;=MAX($AX$8:$AX$305),CONCATENATE(IF(AND(AZ26&lt;&gt;"",AY26&lt;&gt;"Drážkovanie"),IF(RIGHT(VLOOKUP(ROW()-7,$AX$8:$AZ$305,2,FALSE),4)="dyha","Hrana ",IF(MID(VLOOKUP(ROW()-7,$AX$8:$AZ$305,2,FALSE),1,3)="HPL","","ABS ")),""),VLOOKUP(ROW()-7,$AX$8:$AZ$305,2,FALSE)),IF(ROW()-7&lt;=MAX($AX$8:$AX$305)+1,IF(SUM($AN$7:AN25)&lt;2,"Min. objednávka","Spolu odhad"),IF(AND(ROW()-7&lt;=MAX($AX$8:$AX$305)+2,AD25&lt;&gt;"Spolu odhad"),"Spolu odhad","")))</f>
        <v/>
      </c>
      <c r="AE26" s="47"/>
      <c r="AF26" s="47"/>
      <c r="AG26" s="47" t="str">
        <f t="shared" ca="1" si="22"/>
        <v/>
      </c>
      <c r="AH26" s="47" t="str">
        <f t="shared" ca="1" si="23"/>
        <v/>
      </c>
      <c r="AI26" s="47" t="str">
        <f t="shared" ca="1" si="24"/>
        <v/>
      </c>
      <c r="AJ26" s="117" t="str">
        <f t="shared" ca="1" si="25"/>
        <v/>
      </c>
      <c r="AK26" s="47" t="str">
        <f ca="1">IF(AY26&lt;&gt;"",ROUNDUP(IF(AX26&lt;=$BC$7,SUMIF($BB$8:$BB$299,AY26,$BJ$8:$BJ$299),0)+IF(AND(AX26&gt;$BC$7,AX26&lt;=$BE$7),SUMIF($BD$8:$BD$299,AY26,$BL$8:$BL$299),0)+IF(AND(AX26&gt;MAX($BC$7:$BC$299),AX26&lt;=MAX($BE$7:$BE$299)),SUMIF($BF$8:$BF$299,AY26,$BM$8:$BM$299),0),3),IF(AD26="dovoz odhad",SUMIF($AL$7:AL25,"m2",$AG$7:AG25),IF(AD26="lišta pod 80 mm",$AZ$304,IF(AD26="Drážkovanie",SUM($BN$8:$BN$299),IF(AD26="Zlepovanie (spájanie)",ROUNDUP(SUM($BK$8:$BK$299),3),IF(AD26="Formatovanie zlep. dielcov",ROUNDUP(SUM($BI$8:$BI$299),3),IF(AD26="Otvor na pánt Ø 35 mm",ROUNDUP(SUM($BT$8:$BT$299),3),"")))))))</f>
        <v/>
      </c>
      <c r="AL26" s="47" t="str">
        <f t="shared" ca="1" si="26"/>
        <v/>
      </c>
      <c r="AM26" s="119" t="str">
        <f t="shared" ca="1" si="27"/>
        <v/>
      </c>
      <c r="AN26" s="120" t="str">
        <f ca="1">IF(AD26="","",IF(AD26="Min. objednávka",2-SUM($AN$7:AN25),IF(AD26="Spolu odhad",ROUND(SUM($AN$7:AN25),2),IF(AM26="","???",ROUND(AG26*AM26,2)))))</f>
        <v/>
      </c>
      <c r="AO26" s="3"/>
      <c r="AP26" s="89" t="str">
        <f t="shared" si="28"/>
        <v/>
      </c>
      <c r="AQ26" s="3"/>
      <c r="AR26" s="22">
        <f t="shared" si="29"/>
        <v>1</v>
      </c>
      <c r="AS26" s="3"/>
      <c r="AT26" s="3"/>
      <c r="AU26" s="3"/>
      <c r="AV26" s="3"/>
      <c r="AW26" s="3"/>
      <c r="AX26" s="47" t="str">
        <f>IF(MAX($AX$7:AX25)+1&lt;=$AS$4,MAX($AX$7:AX25)+1,"")</f>
        <v/>
      </c>
      <c r="AY26" s="47" t="str">
        <f>IF(MAX($AX$7:AX25)+1&gt;$AS$4,"",IF(AX26&lt;=$BC$7,VLOOKUP(AX26,BA$8:BB$299,2,FALSE),IF(AX26&lt;=$BE$7,VLOOKUP(AX26,BC$8:BD$299,2,FALSE),IF(AX26&lt;=MAX($BE$8:$BE$299),VLOOKUP(AX26,BE$8:BF$299,2,FALSE),IF(AX26=$AS$4,VLOOKUP(AX26,$AS$4:$AU$4,2,FALSE),"")))))</f>
        <v/>
      </c>
      <c r="AZ26" s="47" t="str">
        <f>IF(MAX($AX$7:AX25)+1&gt;$AS$4,"",IF(AX26&lt;=$BC$7,"",IF(AX26&lt;=$BE$7,MID(VLOOKUP(AX26,BC$8:BD$299,2,FALSE),1,1),IF(AX26&lt;=MAX($BE$8:$BE$299),MID(VLOOKUP(AX26,BE$8:BF$299,2,FALSE),1,1),IF(AX26&lt;=$AS$4,VLOOKUP(AX26,$AS$4:$AU$4,3,FALSE),"")))))</f>
        <v/>
      </c>
      <c r="BA26" s="49" t="str">
        <f>IF(AND(BB26&lt;&gt;"",ISNA(VLOOKUP(BB26,BB$7:BB25,1,FALSE))),MAX(BA$7:BA25)+1,"")</f>
        <v/>
      </c>
      <c r="BB26" s="50" t="str">
        <f t="shared" si="30"/>
        <v/>
      </c>
      <c r="BC26" s="49" t="str">
        <f>IF(AND(BD26&lt;&gt;"",ISNA(VLOOKUP(BD26,BD$7:BD25,1,FALSE))),MAX(BC$7:BC25)+1,"")</f>
        <v/>
      </c>
      <c r="BD26" s="50" t="str">
        <f t="shared" si="31"/>
        <v/>
      </c>
      <c r="BE26" s="49" t="str">
        <f>IF(AND(BF26&lt;&gt;"",ISNA(VLOOKUP(BF26,BF$7:BF25,1,FALSE))),MAX(BE$7:BE25)+1,"")</f>
        <v/>
      </c>
      <c r="BF26" s="50" t="str">
        <f t="shared" si="32"/>
        <v/>
      </c>
      <c r="BG26" s="50" t="str">
        <f t="shared" si="33"/>
        <v xml:space="preserve">22x0,5 </v>
      </c>
      <c r="BH26" s="50" t="str">
        <f t="shared" si="34"/>
        <v xml:space="preserve">22x2 </v>
      </c>
      <c r="BI26" s="47" t="str">
        <f t="shared" si="35"/>
        <v/>
      </c>
      <c r="BJ26" s="47" t="str">
        <f t="shared" si="36"/>
        <v/>
      </c>
      <c r="BK26" s="47" t="str">
        <f t="shared" si="37"/>
        <v/>
      </c>
      <c r="BL26" s="47" t="str">
        <f t="shared" si="38"/>
        <v/>
      </c>
      <c r="BM26" s="47" t="str">
        <f t="shared" si="39"/>
        <v/>
      </c>
      <c r="BN26" s="51" t="str">
        <f t="shared" si="40"/>
        <v/>
      </c>
      <c r="BO26" s="51" t="str">
        <f t="shared" si="41"/>
        <v/>
      </c>
      <c r="BP26" s="51" t="str">
        <f t="shared" si="42"/>
        <v/>
      </c>
      <c r="BQ26" s="51" t="str">
        <f t="shared" si="43"/>
        <v/>
      </c>
      <c r="BR26" s="51" t="str">
        <f t="shared" si="44"/>
        <v/>
      </c>
      <c r="BS26" s="51" t="str">
        <f t="shared" si="45"/>
        <v/>
      </c>
      <c r="BT26" s="47" t="str">
        <f t="shared" si="46"/>
        <v/>
      </c>
      <c r="BU26" s="59" t="s">
        <v>518</v>
      </c>
      <c r="BV26" s="48" t="s">
        <v>513</v>
      </c>
      <c r="BW26" s="97"/>
      <c r="BX26" s="98"/>
      <c r="BY26" s="88"/>
      <c r="BZ26" s="99"/>
      <c r="CA26" s="100" t="s">
        <v>2315</v>
      </c>
      <c r="CB26" s="101" t="s">
        <v>897</v>
      </c>
      <c r="CC26" s="101">
        <v>378</v>
      </c>
      <c r="CD26" s="100">
        <v>19.82</v>
      </c>
      <c r="CE26" s="103"/>
      <c r="CF26" s="101" t="s">
        <v>804</v>
      </c>
      <c r="CG26" s="101">
        <v>5.7960000000000003</v>
      </c>
      <c r="CH26" s="101"/>
      <c r="CI26" s="104"/>
      <c r="CJ26" s="105" t="s">
        <v>897</v>
      </c>
      <c r="CL26" s="44"/>
      <c r="CN26" s="52">
        <f t="shared" si="47"/>
        <v>0</v>
      </c>
      <c r="CO26" s="53">
        <f t="shared" si="48"/>
        <v>0</v>
      </c>
      <c r="CP26" s="54">
        <f t="shared" si="49"/>
        <v>0</v>
      </c>
      <c r="CS26" s="3"/>
      <c r="CT26" s="9"/>
      <c r="CU26" s="9"/>
      <c r="CV26" s="9"/>
      <c r="CW26" s="9"/>
    </row>
    <row r="27" spans="1:101" ht="11.25" customHeight="1" x14ac:dyDescent="0.2">
      <c r="A27" s="22" t="str">
        <f>IF(D27&lt;&gt;"",MAX($A$7:A26)+1,"")</f>
        <v/>
      </c>
      <c r="B27" s="45"/>
      <c r="C27" s="45"/>
      <c r="D27" s="46"/>
      <c r="E27" s="46"/>
      <c r="F27" s="46"/>
      <c r="G27" s="70"/>
      <c r="H27" s="47" t="str">
        <f t="shared" si="14"/>
        <v/>
      </c>
      <c r="I27" s="46"/>
      <c r="J27" s="46"/>
      <c r="K27" s="45"/>
      <c r="L27" s="47" t="str">
        <f t="shared" si="15"/>
        <v/>
      </c>
      <c r="M27" s="46"/>
      <c r="N27" s="46"/>
      <c r="O27" s="45"/>
      <c r="P27" s="45"/>
      <c r="Q27" s="48" t="str">
        <f t="shared" si="16"/>
        <v/>
      </c>
      <c r="R27" s="48" t="str">
        <f t="shared" si="17"/>
        <v/>
      </c>
      <c r="S27" s="48" t="str">
        <f t="shared" si="18"/>
        <v/>
      </c>
      <c r="T27" s="48" t="str">
        <f t="shared" si="19"/>
        <v/>
      </c>
      <c r="U27" s="70"/>
      <c r="V27" s="70"/>
      <c r="W27" s="45"/>
      <c r="X27" s="45"/>
      <c r="Y27" s="45"/>
      <c r="Z27" s="45"/>
      <c r="AA27" s="48" t="str">
        <f t="shared" si="20"/>
        <v/>
      </c>
      <c r="AB27" s="48" t="str">
        <f t="shared" si="21"/>
        <v/>
      </c>
      <c r="AC27" s="3"/>
      <c r="AD27" s="47" t="str">
        <f ca="1">IF(ROW()-7&lt;=MAX($AX$8:$AX$305),CONCATENATE(IF(AND(AZ27&lt;&gt;"",AY27&lt;&gt;"Drážkovanie"),IF(RIGHT(VLOOKUP(ROW()-7,$AX$8:$AZ$305,2,FALSE),4)="dyha","Hrana ",IF(MID(VLOOKUP(ROW()-7,$AX$8:$AZ$305,2,FALSE),1,3)="HPL","","ABS ")),""),VLOOKUP(ROW()-7,$AX$8:$AZ$305,2,FALSE)),IF(ROW()-7&lt;=MAX($AX$8:$AX$305)+1,IF(SUM($AN$7:AN26)&lt;2,"Min. objednávka","Spolu odhad"),IF(AND(ROW()-7&lt;=MAX($AX$8:$AX$305)+2,AD26&lt;&gt;"Spolu odhad"),"Spolu odhad","")))</f>
        <v/>
      </c>
      <c r="AE27" s="47"/>
      <c r="AF27" s="47"/>
      <c r="AG27" s="47" t="str">
        <f t="shared" ca="1" si="22"/>
        <v/>
      </c>
      <c r="AH27" s="47" t="str">
        <f t="shared" ca="1" si="23"/>
        <v/>
      </c>
      <c r="AI27" s="47" t="str">
        <f t="shared" ca="1" si="24"/>
        <v/>
      </c>
      <c r="AJ27" s="117" t="str">
        <f t="shared" ca="1" si="25"/>
        <v/>
      </c>
      <c r="AK27" s="47" t="str">
        <f ca="1">IF(AY27&lt;&gt;"",ROUNDUP(IF(AX27&lt;=$BC$7,SUMIF($BB$8:$BB$299,AY27,$BJ$8:$BJ$299),0)+IF(AND(AX27&gt;$BC$7,AX27&lt;=$BE$7),SUMIF($BD$8:$BD$299,AY27,$BL$8:$BL$299),0)+IF(AND(AX27&gt;MAX($BC$7:$BC$299),AX27&lt;=MAX($BE$7:$BE$299)),SUMIF($BF$8:$BF$299,AY27,$BM$8:$BM$299),0),3),IF(AD27="dovoz odhad",SUMIF($AL$7:AL26,"m2",$AG$7:AG26),IF(AD27="lišta pod 80 mm",$AZ$304,IF(AD27="Drážkovanie",SUM($BN$8:$BN$299),IF(AD27="Zlepovanie (spájanie)",ROUNDUP(SUM($BK$8:$BK$299),3),IF(AD27="Formatovanie zlep. dielcov",ROUNDUP(SUM($BI$8:$BI$299),3),IF(AD27="Otvor na pánt Ø 35 mm",ROUNDUP(SUM($BT$8:$BT$299),3),"")))))))</f>
        <v/>
      </c>
      <c r="AL27" s="47" t="str">
        <f t="shared" ca="1" si="26"/>
        <v/>
      </c>
      <c r="AM27" s="119" t="str">
        <f t="shared" ca="1" si="27"/>
        <v/>
      </c>
      <c r="AN27" s="120" t="str">
        <f ca="1">IF(AD27="","",IF(AD27="Min. objednávka",2-SUM($AN$7:AN26),IF(AD27="Spolu odhad",ROUND(SUM($AN$7:AN26),2),IF(AM27="","???",ROUND(AG27*AM27,2)))))</f>
        <v/>
      </c>
      <c r="AO27" s="3"/>
      <c r="AP27" s="89" t="str">
        <f t="shared" si="28"/>
        <v/>
      </c>
      <c r="AQ27" s="3"/>
      <c r="AR27" s="22">
        <f t="shared" si="29"/>
        <v>1</v>
      </c>
      <c r="AS27" s="3"/>
      <c r="AT27" s="3"/>
      <c r="AU27" s="3"/>
      <c r="AV27" s="3"/>
      <c r="AW27" s="3"/>
      <c r="AX27" s="47" t="str">
        <f>IF(MAX($AX$7:AX26)+1&lt;=$AS$4,MAX($AX$7:AX26)+1,"")</f>
        <v/>
      </c>
      <c r="AY27" s="47" t="str">
        <f>IF(MAX($AX$7:AX26)+1&gt;$AS$4,"",IF(AX27&lt;=$BC$7,VLOOKUP(AX27,BA$8:BB$299,2,FALSE),IF(AX27&lt;=$BE$7,VLOOKUP(AX27,BC$8:BD$299,2,FALSE),IF(AX27&lt;=MAX($BE$8:$BE$299),VLOOKUP(AX27,BE$8:BF$299,2,FALSE),IF(AX27=$AS$4,VLOOKUP(AX27,$AS$4:$AU$4,2,FALSE),"")))))</f>
        <v/>
      </c>
      <c r="AZ27" s="47" t="str">
        <f>IF(MAX($AX$7:AX26)+1&gt;$AS$4,"",IF(AX27&lt;=$BC$7,"",IF(AX27&lt;=$BE$7,MID(VLOOKUP(AX27,BC$8:BD$299,2,FALSE),1,1),IF(AX27&lt;=MAX($BE$8:$BE$299),MID(VLOOKUP(AX27,BE$8:BF$299,2,FALSE),1,1),IF(AX27&lt;=$AS$4,VLOOKUP(AX27,$AS$4:$AU$4,3,FALSE),"")))))</f>
        <v/>
      </c>
      <c r="BA27" s="49" t="str">
        <f>IF(AND(BB27&lt;&gt;"",ISNA(VLOOKUP(BB27,BB$7:BB26,1,FALSE))),MAX(BA$7:BA26)+1,"")</f>
        <v/>
      </c>
      <c r="BB27" s="50" t="str">
        <f t="shared" si="30"/>
        <v/>
      </c>
      <c r="BC27" s="49" t="str">
        <f>IF(AND(BD27&lt;&gt;"",ISNA(VLOOKUP(BD27,BD$7:BD26,1,FALSE))),MAX(BC$7:BC26)+1,"")</f>
        <v/>
      </c>
      <c r="BD27" s="50" t="str">
        <f t="shared" si="31"/>
        <v/>
      </c>
      <c r="BE27" s="49" t="str">
        <f>IF(AND(BF27&lt;&gt;"",ISNA(VLOOKUP(BF27,BF$7:BF26,1,FALSE))),MAX(BE$7:BE26)+1,"")</f>
        <v/>
      </c>
      <c r="BF27" s="50" t="str">
        <f t="shared" si="32"/>
        <v/>
      </c>
      <c r="BG27" s="50" t="str">
        <f t="shared" si="33"/>
        <v xml:space="preserve">22x0,5 </v>
      </c>
      <c r="BH27" s="50" t="str">
        <f t="shared" si="34"/>
        <v xml:space="preserve">22x2 </v>
      </c>
      <c r="BI27" s="47" t="str">
        <f t="shared" si="35"/>
        <v/>
      </c>
      <c r="BJ27" s="47" t="str">
        <f t="shared" si="36"/>
        <v/>
      </c>
      <c r="BK27" s="47" t="str">
        <f t="shared" si="37"/>
        <v/>
      </c>
      <c r="BL27" s="47" t="str">
        <f t="shared" si="38"/>
        <v/>
      </c>
      <c r="BM27" s="47" t="str">
        <f t="shared" si="39"/>
        <v/>
      </c>
      <c r="BN27" s="51" t="str">
        <f t="shared" si="40"/>
        <v/>
      </c>
      <c r="BO27" s="51" t="str">
        <f t="shared" si="41"/>
        <v/>
      </c>
      <c r="BP27" s="51" t="str">
        <f t="shared" si="42"/>
        <v/>
      </c>
      <c r="BQ27" s="51" t="str">
        <f t="shared" si="43"/>
        <v/>
      </c>
      <c r="BR27" s="51" t="str">
        <f t="shared" si="44"/>
        <v/>
      </c>
      <c r="BS27" s="51" t="str">
        <f t="shared" si="45"/>
        <v/>
      </c>
      <c r="BT27" s="47" t="str">
        <f t="shared" si="46"/>
        <v/>
      </c>
      <c r="BU27" s="59" t="s">
        <v>312</v>
      </c>
      <c r="BV27" s="48" t="s">
        <v>515</v>
      </c>
      <c r="BW27" s="97"/>
      <c r="BX27" s="98"/>
      <c r="BY27" s="88"/>
      <c r="BZ27" s="99"/>
      <c r="CA27" s="100" t="s">
        <v>2316</v>
      </c>
      <c r="CB27" s="101" t="s">
        <v>161</v>
      </c>
      <c r="CC27" s="101">
        <v>379</v>
      </c>
      <c r="CD27" s="100">
        <v>20.66</v>
      </c>
      <c r="CE27" s="103"/>
      <c r="CF27" s="101" t="s">
        <v>804</v>
      </c>
      <c r="CG27" s="101">
        <v>5.7960000000000003</v>
      </c>
      <c r="CH27" s="101"/>
      <c r="CI27" s="104"/>
      <c r="CJ27" s="105" t="s">
        <v>161</v>
      </c>
      <c r="CL27" s="44"/>
      <c r="CN27" s="52">
        <f t="shared" si="47"/>
        <v>0</v>
      </c>
      <c r="CO27" s="53">
        <f t="shared" si="48"/>
        <v>0</v>
      </c>
      <c r="CP27" s="54">
        <f t="shared" si="49"/>
        <v>0</v>
      </c>
      <c r="CS27" s="3"/>
      <c r="CT27" s="9"/>
      <c r="CU27" s="9"/>
      <c r="CV27" s="9"/>
      <c r="CW27" s="9"/>
    </row>
    <row r="28" spans="1:101" ht="11.25" customHeight="1" x14ac:dyDescent="0.2">
      <c r="A28" s="22" t="str">
        <f>IF(D28&lt;&gt;"",MAX($A$7:A27)+1,"")</f>
        <v/>
      </c>
      <c r="B28" s="45"/>
      <c r="C28" s="45"/>
      <c r="D28" s="46"/>
      <c r="E28" s="46"/>
      <c r="F28" s="46"/>
      <c r="G28" s="70"/>
      <c r="H28" s="47" t="str">
        <f t="shared" si="14"/>
        <v/>
      </c>
      <c r="I28" s="46"/>
      <c r="J28" s="46"/>
      <c r="K28" s="45"/>
      <c r="L28" s="47" t="str">
        <f t="shared" si="15"/>
        <v/>
      </c>
      <c r="M28" s="46"/>
      <c r="N28" s="46"/>
      <c r="O28" s="45"/>
      <c r="P28" s="45"/>
      <c r="Q28" s="48" t="str">
        <f t="shared" si="16"/>
        <v/>
      </c>
      <c r="R28" s="48" t="str">
        <f t="shared" si="17"/>
        <v/>
      </c>
      <c r="S28" s="48" t="str">
        <f t="shared" si="18"/>
        <v/>
      </c>
      <c r="T28" s="48" t="str">
        <f t="shared" si="19"/>
        <v/>
      </c>
      <c r="U28" s="70"/>
      <c r="V28" s="70"/>
      <c r="W28" s="45"/>
      <c r="X28" s="45"/>
      <c r="Y28" s="45"/>
      <c r="Z28" s="45"/>
      <c r="AA28" s="48" t="str">
        <f t="shared" si="20"/>
        <v/>
      </c>
      <c r="AB28" s="48" t="str">
        <f t="shared" si="21"/>
        <v/>
      </c>
      <c r="AC28" s="3"/>
      <c r="AD28" s="47" t="str">
        <f ca="1">IF(ROW()-7&lt;=MAX($AX$8:$AX$305),CONCATENATE(IF(AND(AZ28&lt;&gt;"",AY28&lt;&gt;"Drážkovanie"),IF(RIGHT(VLOOKUP(ROW()-7,$AX$8:$AZ$305,2,FALSE),4)="dyha","Hrana ",IF(MID(VLOOKUP(ROW()-7,$AX$8:$AZ$305,2,FALSE),1,3)="HPL","","ABS ")),""),VLOOKUP(ROW()-7,$AX$8:$AZ$305,2,FALSE)),IF(ROW()-7&lt;=MAX($AX$8:$AX$305)+1,IF(SUM($AN$7:AN27)&lt;2,"Min. objednávka","Spolu odhad"),IF(AND(ROW()-7&lt;=MAX($AX$8:$AX$305)+2,AD27&lt;&gt;"Spolu odhad"),"Spolu odhad","")))</f>
        <v/>
      </c>
      <c r="AE28" s="47"/>
      <c r="AF28" s="47"/>
      <c r="AG28" s="47" t="str">
        <f t="shared" ca="1" si="22"/>
        <v/>
      </c>
      <c r="AH28" s="47" t="str">
        <f t="shared" ca="1" si="23"/>
        <v/>
      </c>
      <c r="AI28" s="47" t="str">
        <f t="shared" ca="1" si="24"/>
        <v/>
      </c>
      <c r="AJ28" s="117" t="str">
        <f t="shared" ca="1" si="25"/>
        <v/>
      </c>
      <c r="AK28" s="47" t="str">
        <f ca="1">IF(AY28&lt;&gt;"",ROUNDUP(IF(AX28&lt;=$BC$7,SUMIF($BB$8:$BB$299,AY28,$BJ$8:$BJ$299),0)+IF(AND(AX28&gt;$BC$7,AX28&lt;=$BE$7),SUMIF($BD$8:$BD$299,AY28,$BL$8:$BL$299),0)+IF(AND(AX28&gt;MAX($BC$7:$BC$299),AX28&lt;=MAX($BE$7:$BE$299)),SUMIF($BF$8:$BF$299,AY28,$BM$8:$BM$299),0),3),IF(AD28="dovoz odhad",SUMIF($AL$7:AL27,"m2",$AG$7:AG27),IF(AD28="lišta pod 80 mm",$AZ$304,IF(AD28="Drážkovanie",SUM($BN$8:$BN$299),IF(AD28="Zlepovanie (spájanie)",ROUNDUP(SUM($BK$8:$BK$299),3),IF(AD28="Formatovanie zlep. dielcov",ROUNDUP(SUM($BI$8:$BI$299),3),IF(AD28="Otvor na pánt Ø 35 mm",ROUNDUP(SUM($BT$8:$BT$299),3),"")))))))</f>
        <v/>
      </c>
      <c r="AL28" s="47" t="str">
        <f t="shared" ca="1" si="26"/>
        <v/>
      </c>
      <c r="AM28" s="119" t="str">
        <f t="shared" ca="1" si="27"/>
        <v/>
      </c>
      <c r="AN28" s="120" t="str">
        <f ca="1">IF(AD28="","",IF(AD28="Min. objednávka",2-SUM($AN$7:AN27),IF(AD28="Spolu odhad",ROUND(SUM($AN$7:AN27),2),IF(AM28="","???",ROUND(AG28*AM28,2)))))</f>
        <v/>
      </c>
      <c r="AO28" s="3"/>
      <c r="AP28" s="89" t="str">
        <f t="shared" si="28"/>
        <v/>
      </c>
      <c r="AQ28" s="3"/>
      <c r="AR28" s="22">
        <f t="shared" si="29"/>
        <v>1</v>
      </c>
      <c r="AS28" s="3"/>
      <c r="AT28" s="3"/>
      <c r="AU28" s="3"/>
      <c r="AV28" s="3"/>
      <c r="AW28" s="3"/>
      <c r="AX28" s="47" t="str">
        <f>IF(MAX($AX$7:AX27)+1&lt;=$AS$4,MAX($AX$7:AX27)+1,"")</f>
        <v/>
      </c>
      <c r="AY28" s="47" t="str">
        <f>IF(MAX($AX$7:AX27)+1&gt;$AS$4,"",IF(AX28&lt;=$BC$7,VLOOKUP(AX28,BA$8:BB$299,2,FALSE),IF(AX28&lt;=$BE$7,VLOOKUP(AX28,BC$8:BD$299,2,FALSE),IF(AX28&lt;=MAX($BE$8:$BE$299),VLOOKUP(AX28,BE$8:BF$299,2,FALSE),IF(AX28=$AS$4,VLOOKUP(AX28,$AS$4:$AU$4,2,FALSE),"")))))</f>
        <v/>
      </c>
      <c r="AZ28" s="47" t="str">
        <f>IF(MAX($AX$7:AX27)+1&gt;$AS$4,"",IF(AX28&lt;=$BC$7,"",IF(AX28&lt;=$BE$7,MID(VLOOKUP(AX28,BC$8:BD$299,2,FALSE),1,1),IF(AX28&lt;=MAX($BE$8:$BE$299),MID(VLOOKUP(AX28,BE$8:BF$299,2,FALSE),1,1),IF(AX28&lt;=$AS$4,VLOOKUP(AX28,$AS$4:$AU$4,3,FALSE),"")))))</f>
        <v/>
      </c>
      <c r="BA28" s="49" t="str">
        <f>IF(AND(BB28&lt;&gt;"",ISNA(VLOOKUP(BB28,BB$7:BB27,1,FALSE))),MAX(BA$7:BA27)+1,"")</f>
        <v/>
      </c>
      <c r="BB28" s="50" t="str">
        <f t="shared" si="30"/>
        <v/>
      </c>
      <c r="BC28" s="49" t="str">
        <f>IF(AND(BD28&lt;&gt;"",ISNA(VLOOKUP(BD28,BD$7:BD27,1,FALSE))),MAX(BC$7:BC27)+1,"")</f>
        <v/>
      </c>
      <c r="BD28" s="50" t="str">
        <f t="shared" si="31"/>
        <v/>
      </c>
      <c r="BE28" s="49" t="str">
        <f>IF(AND(BF28&lt;&gt;"",ISNA(VLOOKUP(BF28,BF$7:BF27,1,FALSE))),MAX(BE$7:BE27)+1,"")</f>
        <v/>
      </c>
      <c r="BF28" s="50" t="str">
        <f t="shared" si="32"/>
        <v/>
      </c>
      <c r="BG28" s="50" t="str">
        <f t="shared" si="33"/>
        <v xml:space="preserve">22x0,5 </v>
      </c>
      <c r="BH28" s="50" t="str">
        <f t="shared" si="34"/>
        <v xml:space="preserve">22x2 </v>
      </c>
      <c r="BI28" s="47" t="str">
        <f t="shared" si="35"/>
        <v/>
      </c>
      <c r="BJ28" s="47" t="str">
        <f t="shared" si="36"/>
        <v/>
      </c>
      <c r="BK28" s="47" t="str">
        <f t="shared" si="37"/>
        <v/>
      </c>
      <c r="BL28" s="47" t="str">
        <f t="shared" si="38"/>
        <v/>
      </c>
      <c r="BM28" s="47" t="str">
        <f t="shared" si="39"/>
        <v/>
      </c>
      <c r="BN28" s="51" t="str">
        <f t="shared" si="40"/>
        <v/>
      </c>
      <c r="BO28" s="51" t="str">
        <f t="shared" si="41"/>
        <v/>
      </c>
      <c r="BP28" s="51" t="str">
        <f t="shared" si="42"/>
        <v/>
      </c>
      <c r="BQ28" s="51" t="str">
        <f t="shared" si="43"/>
        <v/>
      </c>
      <c r="BR28" s="51" t="str">
        <f t="shared" si="44"/>
        <v/>
      </c>
      <c r="BS28" s="51" t="str">
        <f t="shared" si="45"/>
        <v/>
      </c>
      <c r="BT28" s="47" t="str">
        <f t="shared" si="46"/>
        <v/>
      </c>
      <c r="BU28" s="59" t="s">
        <v>314</v>
      </c>
      <c r="BV28" s="48" t="s">
        <v>517</v>
      </c>
      <c r="BW28" s="97"/>
      <c r="BX28" s="98"/>
      <c r="BY28" s="88"/>
      <c r="BZ28" s="99"/>
      <c r="CA28" s="100" t="s">
        <v>2317</v>
      </c>
      <c r="CB28" s="101" t="s">
        <v>162</v>
      </c>
      <c r="CC28" s="101">
        <v>380</v>
      </c>
      <c r="CD28" s="100">
        <v>19.89</v>
      </c>
      <c r="CE28" s="103"/>
      <c r="CF28" s="101" t="s">
        <v>804</v>
      </c>
      <c r="CG28" s="101">
        <v>5.7960000000000003</v>
      </c>
      <c r="CH28" s="101"/>
      <c r="CI28" s="104"/>
      <c r="CJ28" s="105" t="s">
        <v>162</v>
      </c>
      <c r="CL28" s="44"/>
      <c r="CN28" s="52">
        <f t="shared" si="47"/>
        <v>0</v>
      </c>
      <c r="CO28" s="53">
        <f t="shared" si="48"/>
        <v>0</v>
      </c>
      <c r="CP28" s="54">
        <f t="shared" si="49"/>
        <v>0</v>
      </c>
      <c r="CS28" s="3"/>
      <c r="CT28" s="9"/>
      <c r="CU28" s="9"/>
      <c r="CV28" s="9"/>
      <c r="CW28" s="9"/>
    </row>
    <row r="29" spans="1:101" ht="11.25" customHeight="1" x14ac:dyDescent="0.2">
      <c r="A29" s="22" t="str">
        <f>IF(D29&lt;&gt;"",MAX($A$7:A28)+1,"")</f>
        <v/>
      </c>
      <c r="B29" s="45"/>
      <c r="C29" s="45"/>
      <c r="D29" s="46"/>
      <c r="E29" s="46"/>
      <c r="F29" s="46"/>
      <c r="G29" s="70"/>
      <c r="H29" s="47" t="str">
        <f t="shared" si="14"/>
        <v/>
      </c>
      <c r="I29" s="46"/>
      <c r="J29" s="46"/>
      <c r="K29" s="45"/>
      <c r="L29" s="47" t="str">
        <f t="shared" si="15"/>
        <v/>
      </c>
      <c r="M29" s="46"/>
      <c r="N29" s="46"/>
      <c r="O29" s="45"/>
      <c r="P29" s="45"/>
      <c r="Q29" s="48" t="str">
        <f t="shared" si="16"/>
        <v/>
      </c>
      <c r="R29" s="48" t="str">
        <f t="shared" si="17"/>
        <v/>
      </c>
      <c r="S29" s="48" t="str">
        <f t="shared" si="18"/>
        <v/>
      </c>
      <c r="T29" s="48" t="str">
        <f t="shared" si="19"/>
        <v/>
      </c>
      <c r="U29" s="70"/>
      <c r="V29" s="70"/>
      <c r="W29" s="45"/>
      <c r="X29" s="45"/>
      <c r="Y29" s="45"/>
      <c r="Z29" s="45"/>
      <c r="AA29" s="48" t="str">
        <f t="shared" si="20"/>
        <v/>
      </c>
      <c r="AB29" s="48" t="str">
        <f t="shared" si="21"/>
        <v/>
      </c>
      <c r="AC29" s="3"/>
      <c r="AD29" s="47" t="str">
        <f ca="1">IF(ROW()-7&lt;=MAX($AX$8:$AX$305),CONCATENATE(IF(AND(AZ29&lt;&gt;"",AY29&lt;&gt;"Drážkovanie"),IF(RIGHT(VLOOKUP(ROW()-7,$AX$8:$AZ$305,2,FALSE),4)="dyha","Hrana ",IF(MID(VLOOKUP(ROW()-7,$AX$8:$AZ$305,2,FALSE),1,3)="HPL","","ABS ")),""),VLOOKUP(ROW()-7,$AX$8:$AZ$305,2,FALSE)),IF(ROW()-7&lt;=MAX($AX$8:$AX$305)+1,IF(SUM($AN$7:AN28)&lt;2,"Min. objednávka","Spolu odhad"),IF(AND(ROW()-7&lt;=MAX($AX$8:$AX$305)+2,AD28&lt;&gt;"Spolu odhad"),"Spolu odhad","")))</f>
        <v/>
      </c>
      <c r="AE29" s="47"/>
      <c r="AF29" s="47"/>
      <c r="AG29" s="47" t="str">
        <f t="shared" ca="1" si="22"/>
        <v/>
      </c>
      <c r="AH29" s="47" t="str">
        <f t="shared" ca="1" si="23"/>
        <v/>
      </c>
      <c r="AI29" s="47" t="str">
        <f t="shared" ca="1" si="24"/>
        <v/>
      </c>
      <c r="AJ29" s="117" t="str">
        <f t="shared" ca="1" si="25"/>
        <v/>
      </c>
      <c r="AK29" s="47" t="str">
        <f ca="1">IF(AY29&lt;&gt;"",ROUNDUP(IF(AX29&lt;=$BC$7,SUMIF($BB$8:$BB$299,AY29,$BJ$8:$BJ$299),0)+IF(AND(AX29&gt;$BC$7,AX29&lt;=$BE$7),SUMIF($BD$8:$BD$299,AY29,$BL$8:$BL$299),0)+IF(AND(AX29&gt;MAX($BC$7:$BC$299),AX29&lt;=MAX($BE$7:$BE$299)),SUMIF($BF$8:$BF$299,AY29,$BM$8:$BM$299),0),3),IF(AD29="dovoz odhad",SUMIF($AL$7:AL28,"m2",$AG$7:AG28),IF(AD29="lišta pod 80 mm",$AZ$304,IF(AD29="Drážkovanie",SUM($BN$8:$BN$299),IF(AD29="Zlepovanie (spájanie)",ROUNDUP(SUM($BK$8:$BK$299),3),IF(AD29="Formatovanie zlep. dielcov",ROUNDUP(SUM($BI$8:$BI$299),3),IF(AD29="Otvor na pánt Ø 35 mm",ROUNDUP(SUM($BT$8:$BT$299),3),"")))))))</f>
        <v/>
      </c>
      <c r="AL29" s="47" t="str">
        <f t="shared" ca="1" si="26"/>
        <v/>
      </c>
      <c r="AM29" s="119" t="str">
        <f t="shared" ca="1" si="27"/>
        <v/>
      </c>
      <c r="AN29" s="120" t="str">
        <f ca="1">IF(AD29="","",IF(AD29="Min. objednávka",2-SUM($AN$7:AN28),IF(AD29="Spolu odhad",ROUND(SUM($AN$7:AN28),2),IF(AM29="","???",ROUND(AG29*AM29,2)))))</f>
        <v/>
      </c>
      <c r="AO29" s="3"/>
      <c r="AP29" s="89" t="str">
        <f t="shared" si="28"/>
        <v/>
      </c>
      <c r="AQ29" s="3"/>
      <c r="AR29" s="22">
        <f t="shared" si="29"/>
        <v>1</v>
      </c>
      <c r="AS29" s="3"/>
      <c r="AT29" s="3"/>
      <c r="AU29" s="3"/>
      <c r="AV29" s="3"/>
      <c r="AW29" s="3"/>
      <c r="AX29" s="47" t="str">
        <f>IF(MAX($AX$7:AX28)+1&lt;=$AS$4,MAX($AX$7:AX28)+1,"")</f>
        <v/>
      </c>
      <c r="AY29" s="47" t="str">
        <f>IF(MAX($AX$7:AX28)+1&gt;$AS$4,"",IF(AX29&lt;=$BC$7,VLOOKUP(AX29,BA$8:BB$299,2,FALSE),IF(AX29&lt;=$BE$7,VLOOKUP(AX29,BC$8:BD$299,2,FALSE),IF(AX29&lt;=MAX($BE$8:$BE$299),VLOOKUP(AX29,BE$8:BF$299,2,FALSE),IF(AX29=$AS$4,VLOOKUP(AX29,$AS$4:$AU$4,2,FALSE),"")))))</f>
        <v/>
      </c>
      <c r="AZ29" s="47" t="str">
        <f>IF(MAX($AX$7:AX28)+1&gt;$AS$4,"",IF(AX29&lt;=$BC$7,"",IF(AX29&lt;=$BE$7,MID(VLOOKUP(AX29,BC$8:BD$299,2,FALSE),1,1),IF(AX29&lt;=MAX($BE$8:$BE$299),MID(VLOOKUP(AX29,BE$8:BF$299,2,FALSE),1,1),IF(AX29&lt;=$AS$4,VLOOKUP(AX29,$AS$4:$AU$4,3,FALSE),"")))))</f>
        <v/>
      </c>
      <c r="BA29" s="49" t="str">
        <f>IF(AND(BB29&lt;&gt;"",ISNA(VLOOKUP(BB29,BB$7:BB28,1,FALSE))),MAX(BA$7:BA28)+1,"")</f>
        <v/>
      </c>
      <c r="BB29" s="50" t="str">
        <f t="shared" si="30"/>
        <v/>
      </c>
      <c r="BC29" s="49" t="str">
        <f>IF(AND(BD29&lt;&gt;"",ISNA(VLOOKUP(BD29,BD$7:BD28,1,FALSE))),MAX(BC$7:BC28)+1,"")</f>
        <v/>
      </c>
      <c r="BD29" s="50" t="str">
        <f t="shared" si="31"/>
        <v/>
      </c>
      <c r="BE29" s="49" t="str">
        <f>IF(AND(BF29&lt;&gt;"",ISNA(VLOOKUP(BF29,BF$7:BF28,1,FALSE))),MAX(BE$7:BE28)+1,"")</f>
        <v/>
      </c>
      <c r="BF29" s="50" t="str">
        <f t="shared" si="32"/>
        <v/>
      </c>
      <c r="BG29" s="50" t="str">
        <f t="shared" si="33"/>
        <v xml:space="preserve">22x0,5 </v>
      </c>
      <c r="BH29" s="50" t="str">
        <f t="shared" si="34"/>
        <v xml:space="preserve">22x2 </v>
      </c>
      <c r="BI29" s="47" t="str">
        <f t="shared" si="35"/>
        <v/>
      </c>
      <c r="BJ29" s="47" t="str">
        <f t="shared" si="36"/>
        <v/>
      </c>
      <c r="BK29" s="47" t="str">
        <f t="shared" si="37"/>
        <v/>
      </c>
      <c r="BL29" s="47" t="str">
        <f t="shared" si="38"/>
        <v/>
      </c>
      <c r="BM29" s="47" t="str">
        <f t="shared" si="39"/>
        <v/>
      </c>
      <c r="BN29" s="51" t="str">
        <f t="shared" si="40"/>
        <v/>
      </c>
      <c r="BO29" s="51" t="str">
        <f t="shared" si="41"/>
        <v/>
      </c>
      <c r="BP29" s="51" t="str">
        <f t="shared" si="42"/>
        <v/>
      </c>
      <c r="BQ29" s="51" t="str">
        <f t="shared" si="43"/>
        <v/>
      </c>
      <c r="BR29" s="51" t="str">
        <f t="shared" si="44"/>
        <v/>
      </c>
      <c r="BS29" s="51" t="str">
        <f t="shared" si="45"/>
        <v/>
      </c>
      <c r="BT29" s="47" t="str">
        <f t="shared" si="46"/>
        <v/>
      </c>
      <c r="BU29" s="59" t="s">
        <v>316</v>
      </c>
      <c r="BV29" s="48" t="s">
        <v>311</v>
      </c>
      <c r="BW29" s="97"/>
      <c r="BX29" s="98"/>
      <c r="BY29" s="88"/>
      <c r="BZ29" s="99"/>
      <c r="CA29" s="100" t="s">
        <v>2318</v>
      </c>
      <c r="CB29" s="101" t="s">
        <v>163</v>
      </c>
      <c r="CC29" s="101">
        <v>381</v>
      </c>
      <c r="CD29" s="100">
        <v>19.89</v>
      </c>
      <c r="CE29" s="103"/>
      <c r="CF29" s="101" t="s">
        <v>804</v>
      </c>
      <c r="CG29" s="101">
        <v>5.7960000000000003</v>
      </c>
      <c r="CH29" s="101"/>
      <c r="CI29" s="104"/>
      <c r="CJ29" s="105" t="s">
        <v>163</v>
      </c>
      <c r="CL29" s="44"/>
      <c r="CN29" s="52">
        <f t="shared" si="47"/>
        <v>0</v>
      </c>
      <c r="CO29" s="53">
        <f t="shared" si="48"/>
        <v>0</v>
      </c>
      <c r="CP29" s="54">
        <f t="shared" si="49"/>
        <v>0</v>
      </c>
      <c r="CS29" s="3"/>
      <c r="CT29" s="9"/>
      <c r="CU29" s="9"/>
      <c r="CV29" s="9"/>
      <c r="CW29" s="9"/>
    </row>
    <row r="30" spans="1:101" ht="11.25" customHeight="1" x14ac:dyDescent="0.2">
      <c r="A30" s="22" t="str">
        <f>IF(D30&lt;&gt;"",MAX($A$7:A29)+1,"")</f>
        <v/>
      </c>
      <c r="B30" s="45"/>
      <c r="C30" s="45"/>
      <c r="D30" s="46"/>
      <c r="E30" s="46"/>
      <c r="F30" s="46"/>
      <c r="G30" s="70"/>
      <c r="H30" s="47" t="str">
        <f t="shared" si="14"/>
        <v/>
      </c>
      <c r="I30" s="46"/>
      <c r="J30" s="46"/>
      <c r="K30" s="45"/>
      <c r="L30" s="47" t="str">
        <f t="shared" si="15"/>
        <v/>
      </c>
      <c r="M30" s="46"/>
      <c r="N30" s="46"/>
      <c r="O30" s="45"/>
      <c r="P30" s="45"/>
      <c r="Q30" s="48" t="str">
        <f t="shared" si="16"/>
        <v/>
      </c>
      <c r="R30" s="48" t="str">
        <f t="shared" si="17"/>
        <v/>
      </c>
      <c r="S30" s="48" t="str">
        <f t="shared" si="18"/>
        <v/>
      </c>
      <c r="T30" s="48" t="str">
        <f t="shared" si="19"/>
        <v/>
      </c>
      <c r="U30" s="70"/>
      <c r="V30" s="70"/>
      <c r="W30" s="45"/>
      <c r="X30" s="45"/>
      <c r="Y30" s="45"/>
      <c r="Z30" s="45"/>
      <c r="AA30" s="48" t="str">
        <f t="shared" si="20"/>
        <v/>
      </c>
      <c r="AB30" s="48" t="str">
        <f t="shared" si="21"/>
        <v/>
      </c>
      <c r="AC30" s="3"/>
      <c r="AD30" s="47" t="str">
        <f ca="1">IF(ROW()-7&lt;=MAX($AX$8:$AX$305),CONCATENATE(IF(AND(AZ30&lt;&gt;"",AY30&lt;&gt;"Drážkovanie"),IF(RIGHT(VLOOKUP(ROW()-7,$AX$8:$AZ$305,2,FALSE),4)="dyha","Hrana ",IF(MID(VLOOKUP(ROW()-7,$AX$8:$AZ$305,2,FALSE),1,3)="HPL","","ABS ")),""),VLOOKUP(ROW()-7,$AX$8:$AZ$305,2,FALSE)),IF(ROW()-7&lt;=MAX($AX$8:$AX$305)+1,IF(SUM($AN$7:AN29)&lt;2,"Min. objednávka","Spolu odhad"),IF(AND(ROW()-7&lt;=MAX($AX$8:$AX$305)+2,AD29&lt;&gt;"Spolu odhad"),"Spolu odhad","")))</f>
        <v/>
      </c>
      <c r="AE30" s="47"/>
      <c r="AF30" s="47"/>
      <c r="AG30" s="47" t="str">
        <f t="shared" ca="1" si="22"/>
        <v/>
      </c>
      <c r="AH30" s="47" t="str">
        <f t="shared" ca="1" si="23"/>
        <v/>
      </c>
      <c r="AI30" s="47" t="str">
        <f t="shared" ca="1" si="24"/>
        <v/>
      </c>
      <c r="AJ30" s="117" t="str">
        <f t="shared" ca="1" si="25"/>
        <v/>
      </c>
      <c r="AK30" s="47" t="str">
        <f ca="1">IF(AY30&lt;&gt;"",ROUNDUP(IF(AX30&lt;=$BC$7,SUMIF($BB$8:$BB$299,AY30,$BJ$8:$BJ$299),0)+IF(AND(AX30&gt;$BC$7,AX30&lt;=$BE$7),SUMIF($BD$8:$BD$299,AY30,$BL$8:$BL$299),0)+IF(AND(AX30&gt;MAX($BC$7:$BC$299),AX30&lt;=MAX($BE$7:$BE$299)),SUMIF($BF$8:$BF$299,AY30,$BM$8:$BM$299),0),3),IF(AD30="dovoz odhad",SUMIF($AL$7:AL29,"m2",$AG$7:AG29),IF(AD30="lišta pod 80 mm",$AZ$304,IF(AD30="Drážkovanie",SUM($BN$8:$BN$299),IF(AD30="Zlepovanie (spájanie)",ROUNDUP(SUM($BK$8:$BK$299),3),IF(AD30="Formatovanie zlep. dielcov",ROUNDUP(SUM($BI$8:$BI$299),3),IF(AD30="Otvor na pánt Ø 35 mm",ROUNDUP(SUM($BT$8:$BT$299),3),"")))))))</f>
        <v/>
      </c>
      <c r="AL30" s="47" t="str">
        <f t="shared" ca="1" si="26"/>
        <v/>
      </c>
      <c r="AM30" s="119" t="str">
        <f t="shared" ca="1" si="27"/>
        <v/>
      </c>
      <c r="AN30" s="120" t="str">
        <f ca="1">IF(AD30="","",IF(AD30="Min. objednávka",2-SUM($AN$7:AN29),IF(AD30="Spolu odhad",ROUND(SUM($AN$7:AN29),2),IF(AM30="","???",ROUND(AG30*AM30,2)))))</f>
        <v/>
      </c>
      <c r="AO30" s="3"/>
      <c r="AP30" s="89" t="str">
        <f t="shared" si="28"/>
        <v/>
      </c>
      <c r="AQ30" s="3"/>
      <c r="AR30" s="22">
        <f t="shared" si="29"/>
        <v>1</v>
      </c>
      <c r="AS30" s="3"/>
      <c r="AT30" s="3"/>
      <c r="AU30" s="3"/>
      <c r="AV30" s="3"/>
      <c r="AW30" s="3"/>
      <c r="AX30" s="47" t="str">
        <f>IF(MAX($AX$7:AX29)+1&lt;=$AS$4,MAX($AX$7:AX29)+1,"")</f>
        <v/>
      </c>
      <c r="AY30" s="47" t="str">
        <f>IF(MAX($AX$7:AX29)+1&gt;$AS$4,"",IF(AX30&lt;=$BC$7,VLOOKUP(AX30,BA$8:BB$299,2,FALSE),IF(AX30&lt;=$BE$7,VLOOKUP(AX30,BC$8:BD$299,2,FALSE),IF(AX30&lt;=MAX($BE$8:$BE$299),VLOOKUP(AX30,BE$8:BF$299,2,FALSE),IF(AX30=$AS$4,VLOOKUP(AX30,$AS$4:$AU$4,2,FALSE),"")))))</f>
        <v/>
      </c>
      <c r="AZ30" s="47" t="str">
        <f>IF(MAX($AX$7:AX29)+1&gt;$AS$4,"",IF(AX30&lt;=$BC$7,"",IF(AX30&lt;=$BE$7,MID(VLOOKUP(AX30,BC$8:BD$299,2,FALSE),1,1),IF(AX30&lt;=MAX($BE$8:$BE$299),MID(VLOOKUP(AX30,BE$8:BF$299,2,FALSE),1,1),IF(AX30&lt;=$AS$4,VLOOKUP(AX30,$AS$4:$AU$4,3,FALSE),"")))))</f>
        <v/>
      </c>
      <c r="BA30" s="49" t="str">
        <f>IF(AND(BB30&lt;&gt;"",ISNA(VLOOKUP(BB30,BB$7:BB29,1,FALSE))),MAX(BA$7:BA29)+1,"")</f>
        <v/>
      </c>
      <c r="BB30" s="50" t="str">
        <f t="shared" si="30"/>
        <v/>
      </c>
      <c r="BC30" s="49" t="str">
        <f>IF(AND(BD30&lt;&gt;"",ISNA(VLOOKUP(BD30,BD$7:BD29,1,FALSE))),MAX(BC$7:BC29)+1,"")</f>
        <v/>
      </c>
      <c r="BD30" s="50" t="str">
        <f t="shared" si="31"/>
        <v/>
      </c>
      <c r="BE30" s="49" t="str">
        <f>IF(AND(BF30&lt;&gt;"",ISNA(VLOOKUP(BF30,BF$7:BF29,1,FALSE))),MAX(BE$7:BE29)+1,"")</f>
        <v/>
      </c>
      <c r="BF30" s="50" t="str">
        <f t="shared" si="32"/>
        <v/>
      </c>
      <c r="BG30" s="50" t="str">
        <f t="shared" si="33"/>
        <v xml:space="preserve">22x0,5 </v>
      </c>
      <c r="BH30" s="50" t="str">
        <f t="shared" si="34"/>
        <v xml:space="preserve">22x2 </v>
      </c>
      <c r="BI30" s="47" t="str">
        <f t="shared" si="35"/>
        <v/>
      </c>
      <c r="BJ30" s="47" t="str">
        <f t="shared" si="36"/>
        <v/>
      </c>
      <c r="BK30" s="47" t="str">
        <f t="shared" si="37"/>
        <v/>
      </c>
      <c r="BL30" s="47" t="str">
        <f t="shared" si="38"/>
        <v/>
      </c>
      <c r="BM30" s="47" t="str">
        <f t="shared" si="39"/>
        <v/>
      </c>
      <c r="BN30" s="51" t="str">
        <f t="shared" si="40"/>
        <v/>
      </c>
      <c r="BO30" s="51" t="str">
        <f t="shared" si="41"/>
        <v/>
      </c>
      <c r="BP30" s="51" t="str">
        <f t="shared" si="42"/>
        <v/>
      </c>
      <c r="BQ30" s="51" t="str">
        <f t="shared" si="43"/>
        <v/>
      </c>
      <c r="BR30" s="51" t="str">
        <f t="shared" si="44"/>
        <v/>
      </c>
      <c r="BS30" s="51" t="str">
        <f t="shared" si="45"/>
        <v/>
      </c>
      <c r="BT30" s="47" t="str">
        <f t="shared" si="46"/>
        <v/>
      </c>
      <c r="BU30" s="59" t="s">
        <v>318</v>
      </c>
      <c r="BV30" s="48" t="s">
        <v>313</v>
      </c>
      <c r="BW30" s="97"/>
      <c r="BX30" s="98"/>
      <c r="BY30" s="88"/>
      <c r="BZ30" s="99"/>
      <c r="CA30" s="100" t="s">
        <v>2319</v>
      </c>
      <c r="CB30" s="101" t="s">
        <v>898</v>
      </c>
      <c r="CC30" s="101">
        <v>247</v>
      </c>
      <c r="CD30" s="100">
        <v>18.720000000000002</v>
      </c>
      <c r="CE30" s="103"/>
      <c r="CF30" s="101" t="s">
        <v>804</v>
      </c>
      <c r="CG30" s="101">
        <v>5.7960000000000003</v>
      </c>
      <c r="CH30" s="101"/>
      <c r="CI30" s="104"/>
      <c r="CJ30" s="105" t="s">
        <v>898</v>
      </c>
      <c r="CL30" s="44"/>
      <c r="CN30" s="52">
        <f t="shared" si="47"/>
        <v>0</v>
      </c>
      <c r="CO30" s="53">
        <f t="shared" si="48"/>
        <v>0</v>
      </c>
      <c r="CP30" s="54">
        <f t="shared" si="49"/>
        <v>0</v>
      </c>
      <c r="CS30" s="3"/>
      <c r="CT30" s="9"/>
      <c r="CU30" s="9"/>
      <c r="CV30" s="9"/>
      <c r="CW30" s="9"/>
    </row>
    <row r="31" spans="1:101" ht="11.25" customHeight="1" x14ac:dyDescent="0.2">
      <c r="A31" s="22" t="str">
        <f>IF(D31&lt;&gt;"",MAX($A$7:A30)+1,"")</f>
        <v/>
      </c>
      <c r="B31" s="45"/>
      <c r="C31" s="45"/>
      <c r="D31" s="46"/>
      <c r="E31" s="46"/>
      <c r="F31" s="46"/>
      <c r="G31" s="70"/>
      <c r="H31" s="47" t="str">
        <f t="shared" si="14"/>
        <v/>
      </c>
      <c r="I31" s="46"/>
      <c r="J31" s="46"/>
      <c r="K31" s="45"/>
      <c r="L31" s="47" t="str">
        <f t="shared" si="15"/>
        <v/>
      </c>
      <c r="M31" s="46"/>
      <c r="N31" s="46"/>
      <c r="O31" s="45"/>
      <c r="P31" s="45"/>
      <c r="Q31" s="48" t="str">
        <f t="shared" si="16"/>
        <v/>
      </c>
      <c r="R31" s="48" t="str">
        <f t="shared" si="17"/>
        <v/>
      </c>
      <c r="S31" s="48" t="str">
        <f t="shared" si="18"/>
        <v/>
      </c>
      <c r="T31" s="48" t="str">
        <f t="shared" si="19"/>
        <v/>
      </c>
      <c r="U31" s="70"/>
      <c r="V31" s="70"/>
      <c r="W31" s="45"/>
      <c r="X31" s="45"/>
      <c r="Y31" s="45"/>
      <c r="Z31" s="45"/>
      <c r="AA31" s="48" t="str">
        <f t="shared" si="20"/>
        <v/>
      </c>
      <c r="AB31" s="48" t="str">
        <f t="shared" si="21"/>
        <v/>
      </c>
      <c r="AC31" s="3"/>
      <c r="AD31" s="47" t="str">
        <f ca="1">IF(ROW()-7&lt;=MAX($AX$8:$AX$305),CONCATENATE(IF(AND(AZ31&lt;&gt;"",AY31&lt;&gt;"Drážkovanie"),IF(RIGHT(VLOOKUP(ROW()-7,$AX$8:$AZ$305,2,FALSE),4)="dyha","Hrana ",IF(MID(VLOOKUP(ROW()-7,$AX$8:$AZ$305,2,FALSE),1,3)="HPL","","ABS ")),""),VLOOKUP(ROW()-7,$AX$8:$AZ$305,2,FALSE)),IF(ROW()-7&lt;=MAX($AX$8:$AX$305)+1,IF(SUM($AN$7:AN30)&lt;2,"Min. objednávka","Spolu odhad"),IF(AND(ROW()-7&lt;=MAX($AX$8:$AX$305)+2,AD30&lt;&gt;"Spolu odhad"),"Spolu odhad","")))</f>
        <v/>
      </c>
      <c r="AE31" s="47"/>
      <c r="AF31" s="47"/>
      <c r="AG31" s="47" t="str">
        <f t="shared" ca="1" si="22"/>
        <v/>
      </c>
      <c r="AH31" s="47" t="str">
        <f t="shared" ca="1" si="23"/>
        <v/>
      </c>
      <c r="AI31" s="47" t="str">
        <f t="shared" ca="1" si="24"/>
        <v/>
      </c>
      <c r="AJ31" s="117" t="str">
        <f t="shared" ca="1" si="25"/>
        <v/>
      </c>
      <c r="AK31" s="47" t="str">
        <f ca="1">IF(AY31&lt;&gt;"",ROUNDUP(IF(AX31&lt;=$BC$7,SUMIF($BB$8:$BB$299,AY31,$BJ$8:$BJ$299),0)+IF(AND(AX31&gt;$BC$7,AX31&lt;=$BE$7),SUMIF($BD$8:$BD$299,AY31,$BL$8:$BL$299),0)+IF(AND(AX31&gt;MAX($BC$7:$BC$299),AX31&lt;=MAX($BE$7:$BE$299)),SUMIF($BF$8:$BF$299,AY31,$BM$8:$BM$299),0),3),IF(AD31="dovoz odhad",SUMIF($AL$7:AL30,"m2",$AG$7:AG30),IF(AD31="lišta pod 80 mm",$AZ$304,IF(AD31="Drážkovanie",SUM($BN$8:$BN$299),IF(AD31="Zlepovanie (spájanie)",ROUNDUP(SUM($BK$8:$BK$299),3),IF(AD31="Formatovanie zlep. dielcov",ROUNDUP(SUM($BI$8:$BI$299),3),IF(AD31="Otvor na pánt Ø 35 mm",ROUNDUP(SUM($BT$8:$BT$299),3),"")))))))</f>
        <v/>
      </c>
      <c r="AL31" s="47" t="str">
        <f t="shared" ca="1" si="26"/>
        <v/>
      </c>
      <c r="AM31" s="119" t="str">
        <f t="shared" ca="1" si="27"/>
        <v/>
      </c>
      <c r="AN31" s="120" t="str">
        <f ca="1">IF(AD31="","",IF(AD31="Min. objednávka",2-SUM($AN$7:AN30),IF(AD31="Spolu odhad",ROUND(SUM($AN$7:AN30),2),IF(AM31="","???",ROUND(AG31*AM31,2)))))</f>
        <v/>
      </c>
      <c r="AO31" s="3"/>
      <c r="AP31" s="89" t="str">
        <f t="shared" si="28"/>
        <v/>
      </c>
      <c r="AQ31" s="3"/>
      <c r="AR31" s="22">
        <f t="shared" si="29"/>
        <v>1</v>
      </c>
      <c r="AS31" s="3"/>
      <c r="AT31" s="3"/>
      <c r="AU31" s="3"/>
      <c r="AV31" s="3"/>
      <c r="AW31" s="3"/>
      <c r="AX31" s="47" t="str">
        <f>IF(MAX($AX$7:AX30)+1&lt;=$AS$4,MAX($AX$7:AX30)+1,"")</f>
        <v/>
      </c>
      <c r="AY31" s="47" t="str">
        <f>IF(MAX($AX$7:AX30)+1&gt;$AS$4,"",IF(AX31&lt;=$BC$7,VLOOKUP(AX31,BA$8:BB$299,2,FALSE),IF(AX31&lt;=$BE$7,VLOOKUP(AX31,BC$8:BD$299,2,FALSE),IF(AX31&lt;=MAX($BE$8:$BE$299),VLOOKUP(AX31,BE$8:BF$299,2,FALSE),IF(AX31=$AS$4,VLOOKUP(AX31,$AS$4:$AU$4,2,FALSE),"")))))</f>
        <v/>
      </c>
      <c r="AZ31" s="47" t="str">
        <f>IF(MAX($AX$7:AX30)+1&gt;$AS$4,"",IF(AX31&lt;=$BC$7,"",IF(AX31&lt;=$BE$7,MID(VLOOKUP(AX31,BC$8:BD$299,2,FALSE),1,1),IF(AX31&lt;=MAX($BE$8:$BE$299),MID(VLOOKUP(AX31,BE$8:BF$299,2,FALSE),1,1),IF(AX31&lt;=$AS$4,VLOOKUP(AX31,$AS$4:$AU$4,3,FALSE),"")))))</f>
        <v/>
      </c>
      <c r="BA31" s="49" t="str">
        <f>IF(AND(BB31&lt;&gt;"",ISNA(VLOOKUP(BB31,BB$7:BB30,1,FALSE))),MAX(BA$7:BA30)+1,"")</f>
        <v/>
      </c>
      <c r="BB31" s="50" t="str">
        <f t="shared" si="30"/>
        <v/>
      </c>
      <c r="BC31" s="49" t="str">
        <f>IF(AND(BD31&lt;&gt;"",ISNA(VLOOKUP(BD31,BD$7:BD30,1,FALSE))),MAX(BC$7:BC30)+1,"")</f>
        <v/>
      </c>
      <c r="BD31" s="50" t="str">
        <f t="shared" si="31"/>
        <v/>
      </c>
      <c r="BE31" s="49" t="str">
        <f>IF(AND(BF31&lt;&gt;"",ISNA(VLOOKUP(BF31,BF$7:BF30,1,FALSE))),MAX(BE$7:BE30)+1,"")</f>
        <v/>
      </c>
      <c r="BF31" s="50" t="str">
        <f t="shared" si="32"/>
        <v/>
      </c>
      <c r="BG31" s="50" t="str">
        <f t="shared" si="33"/>
        <v xml:space="preserve">22x0,5 </v>
      </c>
      <c r="BH31" s="50" t="str">
        <f t="shared" si="34"/>
        <v xml:space="preserve">22x2 </v>
      </c>
      <c r="BI31" s="47" t="str">
        <f t="shared" si="35"/>
        <v/>
      </c>
      <c r="BJ31" s="47" t="str">
        <f t="shared" si="36"/>
        <v/>
      </c>
      <c r="BK31" s="47" t="str">
        <f t="shared" si="37"/>
        <v/>
      </c>
      <c r="BL31" s="47" t="str">
        <f t="shared" si="38"/>
        <v/>
      </c>
      <c r="BM31" s="47" t="str">
        <f t="shared" si="39"/>
        <v/>
      </c>
      <c r="BN31" s="51" t="str">
        <f t="shared" si="40"/>
        <v/>
      </c>
      <c r="BO31" s="51" t="str">
        <f t="shared" si="41"/>
        <v/>
      </c>
      <c r="BP31" s="51" t="str">
        <f t="shared" si="42"/>
        <v/>
      </c>
      <c r="BQ31" s="51" t="str">
        <f t="shared" si="43"/>
        <v/>
      </c>
      <c r="BR31" s="51" t="str">
        <f t="shared" si="44"/>
        <v/>
      </c>
      <c r="BS31" s="51" t="str">
        <f t="shared" si="45"/>
        <v/>
      </c>
      <c r="BT31" s="47" t="str">
        <f t="shared" si="46"/>
        <v/>
      </c>
      <c r="BU31" s="59" t="s">
        <v>320</v>
      </c>
      <c r="BV31" s="48" t="s">
        <v>315</v>
      </c>
      <c r="BW31" s="97"/>
      <c r="BX31" s="98"/>
      <c r="BY31" s="88"/>
      <c r="BZ31" s="99"/>
      <c r="CA31" s="100" t="s">
        <v>2320</v>
      </c>
      <c r="CB31" s="101" t="s">
        <v>164</v>
      </c>
      <c r="CC31" s="101">
        <v>209</v>
      </c>
      <c r="CD31" s="100">
        <v>19.560000000000002</v>
      </c>
      <c r="CE31" s="103"/>
      <c r="CF31" s="101" t="s">
        <v>804</v>
      </c>
      <c r="CG31" s="101">
        <v>5.7960000000000003</v>
      </c>
      <c r="CH31" s="101"/>
      <c r="CI31" s="104"/>
      <c r="CJ31" s="105" t="s">
        <v>164</v>
      </c>
      <c r="CL31" s="44"/>
      <c r="CN31" s="52">
        <f t="shared" si="47"/>
        <v>0</v>
      </c>
      <c r="CO31" s="53">
        <f t="shared" si="48"/>
        <v>0</v>
      </c>
      <c r="CP31" s="54">
        <f t="shared" si="49"/>
        <v>0</v>
      </c>
      <c r="CS31" s="3"/>
      <c r="CT31" s="9"/>
      <c r="CU31" s="9"/>
      <c r="CV31" s="9"/>
      <c r="CW31" s="9"/>
    </row>
    <row r="32" spans="1:101" ht="11.25" customHeight="1" x14ac:dyDescent="0.2">
      <c r="A32" s="22" t="str">
        <f>IF(D32&lt;&gt;"",MAX($A$7:A31)+1,"")</f>
        <v/>
      </c>
      <c r="B32" s="45"/>
      <c r="C32" s="45"/>
      <c r="D32" s="46"/>
      <c r="E32" s="46"/>
      <c r="F32" s="46"/>
      <c r="G32" s="70"/>
      <c r="H32" s="47" t="str">
        <f t="shared" si="14"/>
        <v/>
      </c>
      <c r="I32" s="46"/>
      <c r="J32" s="46"/>
      <c r="K32" s="45"/>
      <c r="L32" s="47" t="str">
        <f t="shared" si="15"/>
        <v/>
      </c>
      <c r="M32" s="46"/>
      <c r="N32" s="46"/>
      <c r="O32" s="45"/>
      <c r="P32" s="45"/>
      <c r="Q32" s="48" t="str">
        <f t="shared" si="16"/>
        <v/>
      </c>
      <c r="R32" s="48" t="str">
        <f t="shared" si="17"/>
        <v/>
      </c>
      <c r="S32" s="48" t="str">
        <f t="shared" si="18"/>
        <v/>
      </c>
      <c r="T32" s="48" t="str">
        <f t="shared" si="19"/>
        <v/>
      </c>
      <c r="U32" s="70"/>
      <c r="V32" s="70"/>
      <c r="W32" s="45"/>
      <c r="X32" s="45"/>
      <c r="Y32" s="45"/>
      <c r="Z32" s="45"/>
      <c r="AA32" s="48" t="str">
        <f t="shared" si="20"/>
        <v/>
      </c>
      <c r="AB32" s="48" t="str">
        <f t="shared" si="21"/>
        <v/>
      </c>
      <c r="AC32" s="3"/>
      <c r="AD32" s="47" t="str">
        <f ca="1">IF(ROW()-7&lt;=MAX($AX$8:$AX$305),CONCATENATE(IF(AND(AZ32&lt;&gt;"",AY32&lt;&gt;"Drážkovanie"),IF(RIGHT(VLOOKUP(ROW()-7,$AX$8:$AZ$305,2,FALSE),4)="dyha","Hrana ",IF(MID(VLOOKUP(ROW()-7,$AX$8:$AZ$305,2,FALSE),1,3)="HPL","","ABS ")),""),VLOOKUP(ROW()-7,$AX$8:$AZ$305,2,FALSE)),IF(ROW()-7&lt;=MAX($AX$8:$AX$305)+1,IF(SUM($AN$7:AN31)&lt;2,"Min. objednávka","Spolu odhad"),IF(AND(ROW()-7&lt;=MAX($AX$8:$AX$305)+2,AD31&lt;&gt;"Spolu odhad"),"Spolu odhad","")))</f>
        <v/>
      </c>
      <c r="AE32" s="47"/>
      <c r="AF32" s="47"/>
      <c r="AG32" s="47" t="str">
        <f t="shared" ca="1" si="22"/>
        <v/>
      </c>
      <c r="AH32" s="47" t="str">
        <f t="shared" ca="1" si="23"/>
        <v/>
      </c>
      <c r="AI32" s="47" t="str">
        <f t="shared" ca="1" si="24"/>
        <v/>
      </c>
      <c r="AJ32" s="117" t="str">
        <f t="shared" ca="1" si="25"/>
        <v/>
      </c>
      <c r="AK32" s="47" t="str">
        <f ca="1">IF(AY32&lt;&gt;"",ROUNDUP(IF(AX32&lt;=$BC$7,SUMIF($BB$8:$BB$299,AY32,$BJ$8:$BJ$299),0)+IF(AND(AX32&gt;$BC$7,AX32&lt;=$BE$7),SUMIF($BD$8:$BD$299,AY32,$BL$8:$BL$299),0)+IF(AND(AX32&gt;MAX($BC$7:$BC$299),AX32&lt;=MAX($BE$7:$BE$299)),SUMIF($BF$8:$BF$299,AY32,$BM$8:$BM$299),0),3),IF(AD32="dovoz odhad",SUMIF($AL$7:AL31,"m2",$AG$7:AG31),IF(AD32="lišta pod 80 mm",$AZ$304,IF(AD32="Drážkovanie",SUM($BN$8:$BN$299),IF(AD32="Zlepovanie (spájanie)",ROUNDUP(SUM($BK$8:$BK$299),3),IF(AD32="Formatovanie zlep. dielcov",ROUNDUP(SUM($BI$8:$BI$299),3),IF(AD32="Otvor na pánt Ø 35 mm",ROUNDUP(SUM($BT$8:$BT$299),3),"")))))))</f>
        <v/>
      </c>
      <c r="AL32" s="47" t="str">
        <f t="shared" ca="1" si="26"/>
        <v/>
      </c>
      <c r="AM32" s="119" t="str">
        <f t="shared" ca="1" si="27"/>
        <v/>
      </c>
      <c r="AN32" s="120" t="str">
        <f ca="1">IF(AD32="","",IF(AD32="Min. objednávka",2-SUM($AN$7:AN31),IF(AD32="Spolu odhad",ROUND(SUM($AN$7:AN31),2),IF(AM32="","???",ROUND(AG32*AM32,2)))))</f>
        <v/>
      </c>
      <c r="AO32" s="3"/>
      <c r="AP32" s="89" t="str">
        <f t="shared" si="28"/>
        <v/>
      </c>
      <c r="AQ32" s="3"/>
      <c r="AR32" s="22">
        <f t="shared" si="29"/>
        <v>1</v>
      </c>
      <c r="AS32" s="3"/>
      <c r="AT32" s="3"/>
      <c r="AU32" s="3"/>
      <c r="AV32" s="3"/>
      <c r="AW32" s="3"/>
      <c r="AX32" s="47" t="str">
        <f>IF(MAX($AX$7:AX31)+1&lt;=$AS$4,MAX($AX$7:AX31)+1,"")</f>
        <v/>
      </c>
      <c r="AY32" s="47" t="str">
        <f>IF(MAX($AX$7:AX31)+1&gt;$AS$4,"",IF(AX32&lt;=$BC$7,VLOOKUP(AX32,BA$8:BB$299,2,FALSE),IF(AX32&lt;=$BE$7,VLOOKUP(AX32,BC$8:BD$299,2,FALSE),IF(AX32&lt;=MAX($BE$8:$BE$299),VLOOKUP(AX32,BE$8:BF$299,2,FALSE),IF(AX32=$AS$4,VLOOKUP(AX32,$AS$4:$AU$4,2,FALSE),"")))))</f>
        <v/>
      </c>
      <c r="AZ32" s="47" t="str">
        <f>IF(MAX($AX$7:AX31)+1&gt;$AS$4,"",IF(AX32&lt;=$BC$7,"",IF(AX32&lt;=$BE$7,MID(VLOOKUP(AX32,BC$8:BD$299,2,FALSE),1,1),IF(AX32&lt;=MAX($BE$8:$BE$299),MID(VLOOKUP(AX32,BE$8:BF$299,2,FALSE),1,1),IF(AX32&lt;=$AS$4,VLOOKUP(AX32,$AS$4:$AU$4,3,FALSE),"")))))</f>
        <v/>
      </c>
      <c r="BA32" s="49" t="str">
        <f>IF(AND(BB32&lt;&gt;"",ISNA(VLOOKUP(BB32,BB$7:BB31,1,FALSE))),MAX(BA$7:BA31)+1,"")</f>
        <v/>
      </c>
      <c r="BB32" s="50" t="str">
        <f t="shared" si="30"/>
        <v/>
      </c>
      <c r="BC32" s="49" t="str">
        <f>IF(AND(BD32&lt;&gt;"",ISNA(VLOOKUP(BD32,BD$7:BD31,1,FALSE))),MAX(BC$7:BC31)+1,"")</f>
        <v/>
      </c>
      <c r="BD32" s="50" t="str">
        <f t="shared" si="31"/>
        <v/>
      </c>
      <c r="BE32" s="49" t="str">
        <f>IF(AND(BF32&lt;&gt;"",ISNA(VLOOKUP(BF32,BF$7:BF31,1,FALSE))),MAX(BE$7:BE31)+1,"")</f>
        <v/>
      </c>
      <c r="BF32" s="50" t="str">
        <f t="shared" si="32"/>
        <v/>
      </c>
      <c r="BG32" s="50" t="str">
        <f t="shared" si="33"/>
        <v xml:space="preserve">22x0,5 </v>
      </c>
      <c r="BH32" s="50" t="str">
        <f t="shared" si="34"/>
        <v xml:space="preserve">22x2 </v>
      </c>
      <c r="BI32" s="47" t="str">
        <f t="shared" si="35"/>
        <v/>
      </c>
      <c r="BJ32" s="47" t="str">
        <f t="shared" si="36"/>
        <v/>
      </c>
      <c r="BK32" s="47" t="str">
        <f t="shared" si="37"/>
        <v/>
      </c>
      <c r="BL32" s="47" t="str">
        <f t="shared" si="38"/>
        <v/>
      </c>
      <c r="BM32" s="47" t="str">
        <f t="shared" si="39"/>
        <v/>
      </c>
      <c r="BN32" s="51" t="str">
        <f t="shared" si="40"/>
        <v/>
      </c>
      <c r="BO32" s="51" t="str">
        <f t="shared" si="41"/>
        <v/>
      </c>
      <c r="BP32" s="51" t="str">
        <f t="shared" si="42"/>
        <v/>
      </c>
      <c r="BQ32" s="51" t="str">
        <f t="shared" si="43"/>
        <v/>
      </c>
      <c r="BR32" s="51" t="str">
        <f t="shared" si="44"/>
        <v/>
      </c>
      <c r="BS32" s="51" t="str">
        <f t="shared" si="45"/>
        <v/>
      </c>
      <c r="BT32" s="47" t="str">
        <f t="shared" si="46"/>
        <v/>
      </c>
      <c r="BU32" s="59" t="s">
        <v>322</v>
      </c>
      <c r="BV32" s="48" t="s">
        <v>317</v>
      </c>
      <c r="BW32" s="97"/>
      <c r="BX32" s="98"/>
      <c r="BY32" s="88"/>
      <c r="BZ32" s="99"/>
      <c r="CA32" s="100" t="s">
        <v>2321</v>
      </c>
      <c r="CB32" s="101" t="s">
        <v>165</v>
      </c>
      <c r="CC32" s="101">
        <v>382</v>
      </c>
      <c r="CD32" s="100">
        <v>19.89</v>
      </c>
      <c r="CE32" s="103"/>
      <c r="CF32" s="101" t="s">
        <v>804</v>
      </c>
      <c r="CG32" s="101">
        <v>5.7960000000000003</v>
      </c>
      <c r="CH32" s="101"/>
      <c r="CI32" s="104"/>
      <c r="CJ32" s="105" t="s">
        <v>165</v>
      </c>
      <c r="CL32" s="44"/>
      <c r="CN32" s="52">
        <f t="shared" si="47"/>
        <v>0</v>
      </c>
      <c r="CO32" s="53">
        <f t="shared" si="48"/>
        <v>0</v>
      </c>
      <c r="CP32" s="54">
        <f t="shared" si="49"/>
        <v>0</v>
      </c>
      <c r="CS32" s="3"/>
      <c r="CT32" s="9"/>
      <c r="CU32" s="9"/>
      <c r="CV32" s="9"/>
      <c r="CW32" s="9"/>
    </row>
    <row r="33" spans="1:101" ht="11.25" customHeight="1" x14ac:dyDescent="0.2">
      <c r="A33" s="22" t="str">
        <f>IF(D33&lt;&gt;"",MAX($A$7:A32)+1,"")</f>
        <v/>
      </c>
      <c r="B33" s="45"/>
      <c r="C33" s="45"/>
      <c r="D33" s="46"/>
      <c r="E33" s="46"/>
      <c r="F33" s="46"/>
      <c r="G33" s="70"/>
      <c r="H33" s="47" t="str">
        <f t="shared" si="14"/>
        <v/>
      </c>
      <c r="I33" s="46"/>
      <c r="J33" s="46"/>
      <c r="K33" s="45"/>
      <c r="L33" s="47" t="str">
        <f t="shared" si="15"/>
        <v/>
      </c>
      <c r="M33" s="46"/>
      <c r="N33" s="46"/>
      <c r="O33" s="45"/>
      <c r="P33" s="45"/>
      <c r="Q33" s="48" t="str">
        <f t="shared" si="16"/>
        <v/>
      </c>
      <c r="R33" s="48" t="str">
        <f t="shared" si="17"/>
        <v/>
      </c>
      <c r="S33" s="48" t="str">
        <f t="shared" si="18"/>
        <v/>
      </c>
      <c r="T33" s="48" t="str">
        <f t="shared" si="19"/>
        <v/>
      </c>
      <c r="U33" s="70"/>
      <c r="V33" s="70"/>
      <c r="W33" s="45"/>
      <c r="X33" s="45"/>
      <c r="Y33" s="45"/>
      <c r="Z33" s="45"/>
      <c r="AA33" s="48" t="str">
        <f t="shared" si="20"/>
        <v/>
      </c>
      <c r="AB33" s="48" t="str">
        <f t="shared" si="21"/>
        <v/>
      </c>
      <c r="AC33" s="3"/>
      <c r="AD33" s="47" t="str">
        <f ca="1">IF(ROW()-7&lt;=MAX($AX$8:$AX$305),CONCATENATE(IF(AND(AZ33&lt;&gt;"",AY33&lt;&gt;"Drážkovanie"),IF(RIGHT(VLOOKUP(ROW()-7,$AX$8:$AZ$305,2,FALSE),4)="dyha","Hrana ",IF(MID(VLOOKUP(ROW()-7,$AX$8:$AZ$305,2,FALSE),1,3)="HPL","","ABS ")),""),VLOOKUP(ROW()-7,$AX$8:$AZ$305,2,FALSE)),IF(ROW()-7&lt;=MAX($AX$8:$AX$305)+1,IF(SUM($AN$7:AN32)&lt;2,"Min. objednávka","Spolu odhad"),IF(AND(ROW()-7&lt;=MAX($AX$8:$AX$305)+2,AD32&lt;&gt;"Spolu odhad"),"Spolu odhad","")))</f>
        <v/>
      </c>
      <c r="AE33" s="47"/>
      <c r="AF33" s="47"/>
      <c r="AG33" s="47" t="str">
        <f t="shared" ca="1" si="22"/>
        <v/>
      </c>
      <c r="AH33" s="47" t="str">
        <f t="shared" ca="1" si="23"/>
        <v/>
      </c>
      <c r="AI33" s="47" t="str">
        <f t="shared" ca="1" si="24"/>
        <v/>
      </c>
      <c r="AJ33" s="117" t="str">
        <f t="shared" ca="1" si="25"/>
        <v/>
      </c>
      <c r="AK33" s="47" t="str">
        <f ca="1">IF(AY33&lt;&gt;"",ROUNDUP(IF(AX33&lt;=$BC$7,SUMIF($BB$8:$BB$299,AY33,$BJ$8:$BJ$299),0)+IF(AND(AX33&gt;$BC$7,AX33&lt;=$BE$7),SUMIF($BD$8:$BD$299,AY33,$BL$8:$BL$299),0)+IF(AND(AX33&gt;MAX($BC$7:$BC$299),AX33&lt;=MAX($BE$7:$BE$299)),SUMIF($BF$8:$BF$299,AY33,$BM$8:$BM$299),0),3),IF(AD33="dovoz odhad",SUMIF($AL$7:AL32,"m2",$AG$7:AG32),IF(AD33="lišta pod 80 mm",$AZ$304,IF(AD33="Drážkovanie",SUM($BN$8:$BN$299),IF(AD33="Zlepovanie (spájanie)",ROUNDUP(SUM($BK$8:$BK$299),3),IF(AD33="Formatovanie zlep. dielcov",ROUNDUP(SUM($BI$8:$BI$299),3),IF(AD33="Otvor na pánt Ø 35 mm",ROUNDUP(SUM($BT$8:$BT$299),3),"")))))))</f>
        <v/>
      </c>
      <c r="AL33" s="47" t="str">
        <f t="shared" ca="1" si="26"/>
        <v/>
      </c>
      <c r="AM33" s="119" t="str">
        <f t="shared" ca="1" si="27"/>
        <v/>
      </c>
      <c r="AN33" s="120" t="str">
        <f ca="1">IF(AD33="","",IF(AD33="Min. objednávka",2-SUM($AN$7:AN32),IF(AD33="Spolu odhad",ROUND(SUM($AN$7:AN32),2),IF(AM33="","???",ROUND(AG33*AM33,2)))))</f>
        <v/>
      </c>
      <c r="AO33" s="3"/>
      <c r="AP33" s="89" t="str">
        <f t="shared" si="28"/>
        <v/>
      </c>
      <c r="AQ33" s="3"/>
      <c r="AR33" s="22">
        <f t="shared" si="29"/>
        <v>1</v>
      </c>
      <c r="AS33" s="3"/>
      <c r="AT33" s="3"/>
      <c r="AU33" s="3"/>
      <c r="AV33" s="3"/>
      <c r="AW33" s="3"/>
      <c r="AX33" s="47" t="str">
        <f>IF(MAX($AX$7:AX32)+1&lt;=$AS$4,MAX($AX$7:AX32)+1,"")</f>
        <v/>
      </c>
      <c r="AY33" s="47" t="str">
        <f>IF(MAX($AX$7:AX32)+1&gt;$AS$4,"",IF(AX33&lt;=$BC$7,VLOOKUP(AX33,BA$8:BB$299,2,FALSE),IF(AX33&lt;=$BE$7,VLOOKUP(AX33,BC$8:BD$299,2,FALSE),IF(AX33&lt;=MAX($BE$8:$BE$299),VLOOKUP(AX33,BE$8:BF$299,2,FALSE),IF(AX33=$AS$4,VLOOKUP(AX33,$AS$4:$AU$4,2,FALSE),"")))))</f>
        <v/>
      </c>
      <c r="AZ33" s="47" t="str">
        <f>IF(MAX($AX$7:AX32)+1&gt;$AS$4,"",IF(AX33&lt;=$BC$7,"",IF(AX33&lt;=$BE$7,MID(VLOOKUP(AX33,BC$8:BD$299,2,FALSE),1,1),IF(AX33&lt;=MAX($BE$8:$BE$299),MID(VLOOKUP(AX33,BE$8:BF$299,2,FALSE),1,1),IF(AX33&lt;=$AS$4,VLOOKUP(AX33,$AS$4:$AU$4,3,FALSE),"")))))</f>
        <v/>
      </c>
      <c r="BA33" s="49" t="str">
        <f>IF(AND(BB33&lt;&gt;"",ISNA(VLOOKUP(BB33,BB$7:BB32,1,FALSE))),MAX(BA$7:BA32)+1,"")</f>
        <v/>
      </c>
      <c r="BB33" s="50" t="str">
        <f t="shared" si="30"/>
        <v/>
      </c>
      <c r="BC33" s="49" t="str">
        <f>IF(AND(BD33&lt;&gt;"",ISNA(VLOOKUP(BD33,BD$7:BD32,1,FALSE))),MAX(BC$7:BC32)+1,"")</f>
        <v/>
      </c>
      <c r="BD33" s="50" t="str">
        <f t="shared" si="31"/>
        <v/>
      </c>
      <c r="BE33" s="49" t="str">
        <f>IF(AND(BF33&lt;&gt;"",ISNA(VLOOKUP(BF33,BF$7:BF32,1,FALSE))),MAX(BE$7:BE32)+1,"")</f>
        <v/>
      </c>
      <c r="BF33" s="50" t="str">
        <f t="shared" si="32"/>
        <v/>
      </c>
      <c r="BG33" s="50" t="str">
        <f t="shared" si="33"/>
        <v xml:space="preserve">22x0,5 </v>
      </c>
      <c r="BH33" s="50" t="str">
        <f t="shared" si="34"/>
        <v xml:space="preserve">22x2 </v>
      </c>
      <c r="BI33" s="47" t="str">
        <f t="shared" si="35"/>
        <v/>
      </c>
      <c r="BJ33" s="47" t="str">
        <f t="shared" si="36"/>
        <v/>
      </c>
      <c r="BK33" s="47" t="str">
        <f t="shared" si="37"/>
        <v/>
      </c>
      <c r="BL33" s="47" t="str">
        <f t="shared" si="38"/>
        <v/>
      </c>
      <c r="BM33" s="47" t="str">
        <f t="shared" si="39"/>
        <v/>
      </c>
      <c r="BN33" s="51" t="str">
        <f t="shared" si="40"/>
        <v/>
      </c>
      <c r="BO33" s="51" t="str">
        <f t="shared" si="41"/>
        <v/>
      </c>
      <c r="BP33" s="51" t="str">
        <f t="shared" si="42"/>
        <v/>
      </c>
      <c r="BQ33" s="51" t="str">
        <f t="shared" si="43"/>
        <v/>
      </c>
      <c r="BR33" s="51" t="str">
        <f t="shared" si="44"/>
        <v/>
      </c>
      <c r="BS33" s="51" t="str">
        <f t="shared" si="45"/>
        <v/>
      </c>
      <c r="BT33" s="47" t="str">
        <f t="shared" si="46"/>
        <v/>
      </c>
      <c r="BU33" s="59" t="s">
        <v>324</v>
      </c>
      <c r="BV33" s="48" t="s">
        <v>319</v>
      </c>
      <c r="BW33" s="97"/>
      <c r="BX33" s="98"/>
      <c r="BY33" s="88"/>
      <c r="BZ33" s="99"/>
      <c r="CA33" s="100" t="s">
        <v>2322</v>
      </c>
      <c r="CB33" s="101" t="s">
        <v>166</v>
      </c>
      <c r="CC33" s="101">
        <v>383</v>
      </c>
      <c r="CD33" s="100">
        <v>19.89</v>
      </c>
      <c r="CE33" s="103"/>
      <c r="CF33" s="101" t="s">
        <v>804</v>
      </c>
      <c r="CG33" s="101">
        <v>5.7960000000000003</v>
      </c>
      <c r="CH33" s="101"/>
      <c r="CI33" s="104"/>
      <c r="CJ33" s="105" t="s">
        <v>166</v>
      </c>
      <c r="CL33" s="44"/>
      <c r="CN33" s="52">
        <f t="shared" si="47"/>
        <v>0</v>
      </c>
      <c r="CO33" s="53">
        <f t="shared" si="48"/>
        <v>0</v>
      </c>
      <c r="CP33" s="54">
        <f t="shared" si="49"/>
        <v>0</v>
      </c>
      <c r="CS33" s="3"/>
      <c r="CT33" s="9"/>
      <c r="CU33" s="9"/>
      <c r="CV33" s="9"/>
      <c r="CW33" s="9"/>
    </row>
    <row r="34" spans="1:101" ht="11.25" customHeight="1" x14ac:dyDescent="0.2">
      <c r="A34" s="22" t="str">
        <f>IF(D34&lt;&gt;"",MAX($A$7:A33)+1,"")</f>
        <v/>
      </c>
      <c r="B34" s="45"/>
      <c r="C34" s="45"/>
      <c r="D34" s="46"/>
      <c r="E34" s="46"/>
      <c r="F34" s="46"/>
      <c r="G34" s="70"/>
      <c r="H34" s="47" t="str">
        <f t="shared" si="14"/>
        <v/>
      </c>
      <c r="I34" s="46"/>
      <c r="J34" s="46"/>
      <c r="K34" s="45"/>
      <c r="L34" s="47" t="str">
        <f t="shared" si="15"/>
        <v/>
      </c>
      <c r="M34" s="46"/>
      <c r="N34" s="46"/>
      <c r="O34" s="45"/>
      <c r="P34" s="45"/>
      <c r="Q34" s="48" t="str">
        <f t="shared" si="16"/>
        <v/>
      </c>
      <c r="R34" s="48" t="str">
        <f t="shared" si="17"/>
        <v/>
      </c>
      <c r="S34" s="48" t="str">
        <f t="shared" si="18"/>
        <v/>
      </c>
      <c r="T34" s="48" t="str">
        <f t="shared" si="19"/>
        <v/>
      </c>
      <c r="U34" s="70"/>
      <c r="V34" s="70"/>
      <c r="W34" s="45"/>
      <c r="X34" s="45"/>
      <c r="Y34" s="45"/>
      <c r="Z34" s="45"/>
      <c r="AA34" s="48" t="str">
        <f t="shared" si="20"/>
        <v/>
      </c>
      <c r="AB34" s="48" t="str">
        <f t="shared" si="21"/>
        <v/>
      </c>
      <c r="AC34" s="3"/>
      <c r="AD34" s="47" t="str">
        <f ca="1">IF(ROW()-7&lt;=MAX($AX$8:$AX$305),CONCATENATE(IF(AND(AZ34&lt;&gt;"",AY34&lt;&gt;"Drážkovanie"),IF(RIGHT(VLOOKUP(ROW()-7,$AX$8:$AZ$305,2,FALSE),4)="dyha","Hrana ",IF(MID(VLOOKUP(ROW()-7,$AX$8:$AZ$305,2,FALSE),1,3)="HPL","","ABS ")),""),VLOOKUP(ROW()-7,$AX$8:$AZ$305,2,FALSE)),IF(ROW()-7&lt;=MAX($AX$8:$AX$305)+1,IF(SUM($AN$7:AN33)&lt;2,"Min. objednávka","Spolu odhad"),IF(AND(ROW()-7&lt;=MAX($AX$8:$AX$305)+2,AD33&lt;&gt;"Spolu odhad"),"Spolu odhad","")))</f>
        <v/>
      </c>
      <c r="AE34" s="47"/>
      <c r="AF34" s="47"/>
      <c r="AG34" s="47" t="str">
        <f t="shared" ca="1" si="22"/>
        <v/>
      </c>
      <c r="AH34" s="47" t="str">
        <f t="shared" ca="1" si="23"/>
        <v/>
      </c>
      <c r="AI34" s="47" t="str">
        <f t="shared" ca="1" si="24"/>
        <v/>
      </c>
      <c r="AJ34" s="117" t="str">
        <f t="shared" ca="1" si="25"/>
        <v/>
      </c>
      <c r="AK34" s="47" t="str">
        <f ca="1">IF(AY34&lt;&gt;"",ROUNDUP(IF(AX34&lt;=$BC$7,SUMIF($BB$8:$BB$299,AY34,$BJ$8:$BJ$299),0)+IF(AND(AX34&gt;$BC$7,AX34&lt;=$BE$7),SUMIF($BD$8:$BD$299,AY34,$BL$8:$BL$299),0)+IF(AND(AX34&gt;MAX($BC$7:$BC$299),AX34&lt;=MAX($BE$7:$BE$299)),SUMIF($BF$8:$BF$299,AY34,$BM$8:$BM$299),0),3),IF(AD34="dovoz odhad",SUMIF($AL$7:AL33,"m2",$AG$7:AG33),IF(AD34="lišta pod 80 mm",$AZ$304,IF(AD34="Drážkovanie",SUM($BN$8:$BN$299),IF(AD34="Zlepovanie (spájanie)",ROUNDUP(SUM($BK$8:$BK$299),3),IF(AD34="Formatovanie zlep. dielcov",ROUNDUP(SUM($BI$8:$BI$299),3),IF(AD34="Otvor na pánt Ø 35 mm",ROUNDUP(SUM($BT$8:$BT$299),3),"")))))))</f>
        <v/>
      </c>
      <c r="AL34" s="47" t="str">
        <f t="shared" ca="1" si="26"/>
        <v/>
      </c>
      <c r="AM34" s="119" t="str">
        <f t="shared" ca="1" si="27"/>
        <v/>
      </c>
      <c r="AN34" s="120" t="str">
        <f ca="1">IF(AD34="","",IF(AD34="Min. objednávka",2-SUM($AN$7:AN33),IF(AD34="Spolu odhad",ROUND(SUM($AN$7:AN33),2),IF(AM34="","???",ROUND(AG34*AM34,2)))))</f>
        <v/>
      </c>
      <c r="AO34" s="3"/>
      <c r="AP34" s="89" t="str">
        <f t="shared" si="28"/>
        <v/>
      </c>
      <c r="AQ34" s="3"/>
      <c r="AR34" s="22">
        <f t="shared" si="29"/>
        <v>1</v>
      </c>
      <c r="AS34" s="3"/>
      <c r="AT34" s="3"/>
      <c r="AU34" s="3"/>
      <c r="AV34" s="3"/>
      <c r="AW34" s="3"/>
      <c r="AX34" s="47" t="str">
        <f>IF(MAX($AX$7:AX33)+1&lt;=$AS$4,MAX($AX$7:AX33)+1,"")</f>
        <v/>
      </c>
      <c r="AY34" s="47" t="str">
        <f>IF(MAX($AX$7:AX33)+1&gt;$AS$4,"",IF(AX34&lt;=$BC$7,VLOOKUP(AX34,BA$8:BB$299,2,FALSE),IF(AX34&lt;=$BE$7,VLOOKUP(AX34,BC$8:BD$299,2,FALSE),IF(AX34&lt;=MAX($BE$8:$BE$299),VLOOKUP(AX34,BE$8:BF$299,2,FALSE),IF(AX34=$AS$4,VLOOKUP(AX34,$AS$4:$AU$4,2,FALSE),"")))))</f>
        <v/>
      </c>
      <c r="AZ34" s="47" t="str">
        <f>IF(MAX($AX$7:AX33)+1&gt;$AS$4,"",IF(AX34&lt;=$BC$7,"",IF(AX34&lt;=$BE$7,MID(VLOOKUP(AX34,BC$8:BD$299,2,FALSE),1,1),IF(AX34&lt;=MAX($BE$8:$BE$299),MID(VLOOKUP(AX34,BE$8:BF$299,2,FALSE),1,1),IF(AX34&lt;=$AS$4,VLOOKUP(AX34,$AS$4:$AU$4,3,FALSE),"")))))</f>
        <v/>
      </c>
      <c r="BA34" s="49" t="str">
        <f>IF(AND(BB34&lt;&gt;"",ISNA(VLOOKUP(BB34,BB$7:BB33,1,FALSE))),MAX(BA$7:BA33)+1,"")</f>
        <v/>
      </c>
      <c r="BB34" s="50" t="str">
        <f t="shared" si="30"/>
        <v/>
      </c>
      <c r="BC34" s="49" t="str">
        <f>IF(AND(BD34&lt;&gt;"",ISNA(VLOOKUP(BD34,BD$7:BD33,1,FALSE))),MAX(BC$7:BC33)+1,"")</f>
        <v/>
      </c>
      <c r="BD34" s="50" t="str">
        <f t="shared" si="31"/>
        <v/>
      </c>
      <c r="BE34" s="49" t="str">
        <f>IF(AND(BF34&lt;&gt;"",ISNA(VLOOKUP(BF34,BF$7:BF33,1,FALSE))),MAX(BE$7:BE33)+1,"")</f>
        <v/>
      </c>
      <c r="BF34" s="50" t="str">
        <f t="shared" si="32"/>
        <v/>
      </c>
      <c r="BG34" s="50" t="str">
        <f t="shared" si="33"/>
        <v xml:space="preserve">22x0,5 </v>
      </c>
      <c r="BH34" s="50" t="str">
        <f t="shared" si="34"/>
        <v xml:space="preserve">22x2 </v>
      </c>
      <c r="BI34" s="47" t="str">
        <f t="shared" si="35"/>
        <v/>
      </c>
      <c r="BJ34" s="47" t="str">
        <f t="shared" si="36"/>
        <v/>
      </c>
      <c r="BK34" s="47" t="str">
        <f t="shared" si="37"/>
        <v/>
      </c>
      <c r="BL34" s="47" t="str">
        <f t="shared" si="38"/>
        <v/>
      </c>
      <c r="BM34" s="47" t="str">
        <f t="shared" si="39"/>
        <v/>
      </c>
      <c r="BN34" s="51" t="str">
        <f t="shared" si="40"/>
        <v/>
      </c>
      <c r="BO34" s="51" t="str">
        <f t="shared" si="41"/>
        <v/>
      </c>
      <c r="BP34" s="51" t="str">
        <f t="shared" si="42"/>
        <v/>
      </c>
      <c r="BQ34" s="51" t="str">
        <f t="shared" si="43"/>
        <v/>
      </c>
      <c r="BR34" s="51" t="str">
        <f t="shared" si="44"/>
        <v/>
      </c>
      <c r="BS34" s="51" t="str">
        <f t="shared" si="45"/>
        <v/>
      </c>
      <c r="BT34" s="47" t="str">
        <f t="shared" si="46"/>
        <v/>
      </c>
      <c r="BU34" s="59" t="s">
        <v>326</v>
      </c>
      <c r="BV34" s="48" t="s">
        <v>321</v>
      </c>
      <c r="BW34" s="97"/>
      <c r="BX34" s="98"/>
      <c r="BY34" s="88"/>
      <c r="BZ34" s="99"/>
      <c r="CA34" s="100" t="s">
        <v>2323</v>
      </c>
      <c r="CB34" s="101" t="s">
        <v>167</v>
      </c>
      <c r="CC34" s="101">
        <v>224</v>
      </c>
      <c r="CD34" s="100">
        <v>19.82</v>
      </c>
      <c r="CE34" s="103"/>
      <c r="CF34" s="101" t="s">
        <v>804</v>
      </c>
      <c r="CG34" s="101">
        <v>5.7960000000000003</v>
      </c>
      <c r="CH34" s="101"/>
      <c r="CI34" s="104"/>
      <c r="CJ34" s="105" t="s">
        <v>167</v>
      </c>
      <c r="CL34" s="44"/>
      <c r="CN34" s="52">
        <f t="shared" si="47"/>
        <v>0</v>
      </c>
      <c r="CO34" s="53">
        <f t="shared" si="48"/>
        <v>0</v>
      </c>
      <c r="CP34" s="54">
        <f t="shared" si="49"/>
        <v>0</v>
      </c>
      <c r="CS34" s="3"/>
      <c r="CT34" s="9"/>
      <c r="CU34" s="9"/>
      <c r="CV34" s="9"/>
      <c r="CW34" s="9"/>
    </row>
    <row r="35" spans="1:101" ht="11.25" customHeight="1" x14ac:dyDescent="0.2">
      <c r="A35" s="22" t="str">
        <f>IF(D35&lt;&gt;"",MAX($A$7:A34)+1,"")</f>
        <v/>
      </c>
      <c r="B35" s="45"/>
      <c r="C35" s="45"/>
      <c r="D35" s="46"/>
      <c r="E35" s="46"/>
      <c r="F35" s="46"/>
      <c r="G35" s="70"/>
      <c r="H35" s="47" t="str">
        <f t="shared" si="14"/>
        <v/>
      </c>
      <c r="I35" s="46"/>
      <c r="J35" s="46"/>
      <c r="K35" s="45"/>
      <c r="L35" s="47" t="str">
        <f t="shared" si="15"/>
        <v/>
      </c>
      <c r="M35" s="46"/>
      <c r="N35" s="46"/>
      <c r="O35" s="45"/>
      <c r="P35" s="45"/>
      <c r="Q35" s="48" t="str">
        <f t="shared" si="16"/>
        <v/>
      </c>
      <c r="R35" s="48" t="str">
        <f t="shared" si="17"/>
        <v/>
      </c>
      <c r="S35" s="48" t="str">
        <f t="shared" si="18"/>
        <v/>
      </c>
      <c r="T35" s="48" t="str">
        <f t="shared" si="19"/>
        <v/>
      </c>
      <c r="U35" s="70"/>
      <c r="V35" s="70"/>
      <c r="W35" s="45"/>
      <c r="X35" s="45"/>
      <c r="Y35" s="45"/>
      <c r="Z35" s="45"/>
      <c r="AA35" s="48" t="str">
        <f t="shared" si="20"/>
        <v/>
      </c>
      <c r="AB35" s="48" t="str">
        <f t="shared" si="21"/>
        <v/>
      </c>
      <c r="AC35" s="3"/>
      <c r="AD35" s="47" t="str">
        <f ca="1">IF(ROW()-7&lt;=MAX($AX$8:$AX$305),CONCATENATE(IF(AND(AZ35&lt;&gt;"",AY35&lt;&gt;"Drážkovanie"),IF(RIGHT(VLOOKUP(ROW()-7,$AX$8:$AZ$305,2,FALSE),4)="dyha","Hrana ",IF(MID(VLOOKUP(ROW()-7,$AX$8:$AZ$305,2,FALSE),1,3)="HPL","","ABS ")),""),VLOOKUP(ROW()-7,$AX$8:$AZ$305,2,FALSE)),IF(ROW()-7&lt;=MAX($AX$8:$AX$305)+1,IF(SUM($AN$7:AN34)&lt;2,"Min. objednávka","Spolu odhad"),IF(AND(ROW()-7&lt;=MAX($AX$8:$AX$305)+2,AD34&lt;&gt;"Spolu odhad"),"Spolu odhad","")))</f>
        <v/>
      </c>
      <c r="AE35" s="47"/>
      <c r="AF35" s="47"/>
      <c r="AG35" s="47" t="str">
        <f t="shared" ca="1" si="22"/>
        <v/>
      </c>
      <c r="AH35" s="47" t="str">
        <f t="shared" ca="1" si="23"/>
        <v/>
      </c>
      <c r="AI35" s="47" t="str">
        <f t="shared" ca="1" si="24"/>
        <v/>
      </c>
      <c r="AJ35" s="117" t="str">
        <f t="shared" ca="1" si="25"/>
        <v/>
      </c>
      <c r="AK35" s="47" t="str">
        <f ca="1">IF(AY35&lt;&gt;"",ROUNDUP(IF(AX35&lt;=$BC$7,SUMIF($BB$8:$BB$299,AY35,$BJ$8:$BJ$299),0)+IF(AND(AX35&gt;$BC$7,AX35&lt;=$BE$7),SUMIF($BD$8:$BD$299,AY35,$BL$8:$BL$299),0)+IF(AND(AX35&gt;MAX($BC$7:$BC$299),AX35&lt;=MAX($BE$7:$BE$299)),SUMIF($BF$8:$BF$299,AY35,$BM$8:$BM$299),0),3),IF(AD35="dovoz odhad",SUMIF($AL$7:AL34,"m2",$AG$7:AG34),IF(AD35="lišta pod 80 mm",$AZ$304,IF(AD35="Drážkovanie",SUM($BN$8:$BN$299),IF(AD35="Zlepovanie (spájanie)",ROUNDUP(SUM($BK$8:$BK$299),3),IF(AD35="Formatovanie zlep. dielcov",ROUNDUP(SUM($BI$8:$BI$299),3),IF(AD35="Otvor na pánt Ø 35 mm",ROUNDUP(SUM($BT$8:$BT$299),3),"")))))))</f>
        <v/>
      </c>
      <c r="AL35" s="47" t="str">
        <f t="shared" ca="1" si="26"/>
        <v/>
      </c>
      <c r="AM35" s="119" t="str">
        <f t="shared" ca="1" si="27"/>
        <v/>
      </c>
      <c r="AN35" s="120" t="str">
        <f ca="1">IF(AD35="","",IF(AD35="Min. objednávka",2-SUM($AN$7:AN34),IF(AD35="Spolu odhad",ROUND(SUM($AN$7:AN34),2),IF(AM35="","???",ROUND(AG35*AM35,2)))))</f>
        <v/>
      </c>
      <c r="AO35" s="3"/>
      <c r="AP35" s="89" t="str">
        <f t="shared" si="28"/>
        <v/>
      </c>
      <c r="AQ35" s="3"/>
      <c r="AR35" s="22">
        <f t="shared" si="29"/>
        <v>1</v>
      </c>
      <c r="AS35" s="3"/>
      <c r="AT35" s="3"/>
      <c r="AU35" s="3"/>
      <c r="AV35" s="3"/>
      <c r="AW35" s="3"/>
      <c r="AX35" s="47" t="str">
        <f>IF(MAX($AX$7:AX34)+1&lt;=$AS$4,MAX($AX$7:AX34)+1,"")</f>
        <v/>
      </c>
      <c r="AY35" s="47" t="str">
        <f>IF(MAX($AX$7:AX34)+1&gt;$AS$4,"",IF(AX35&lt;=$BC$7,VLOOKUP(AX35,BA$8:BB$299,2,FALSE),IF(AX35&lt;=$BE$7,VLOOKUP(AX35,BC$8:BD$299,2,FALSE),IF(AX35&lt;=MAX($BE$8:$BE$299),VLOOKUP(AX35,BE$8:BF$299,2,FALSE),IF(AX35=$AS$4,VLOOKUP(AX35,$AS$4:$AU$4,2,FALSE),"")))))</f>
        <v/>
      </c>
      <c r="AZ35" s="47" t="str">
        <f>IF(MAX($AX$7:AX34)+1&gt;$AS$4,"",IF(AX35&lt;=$BC$7,"",IF(AX35&lt;=$BE$7,MID(VLOOKUP(AX35,BC$8:BD$299,2,FALSE),1,1),IF(AX35&lt;=MAX($BE$8:$BE$299),MID(VLOOKUP(AX35,BE$8:BF$299,2,FALSE),1,1),IF(AX35&lt;=$AS$4,VLOOKUP(AX35,$AS$4:$AU$4,3,FALSE),"")))))</f>
        <v/>
      </c>
      <c r="BA35" s="49" t="str">
        <f>IF(AND(BB35&lt;&gt;"",ISNA(VLOOKUP(BB35,BB$7:BB34,1,FALSE))),MAX(BA$7:BA34)+1,"")</f>
        <v/>
      </c>
      <c r="BB35" s="50" t="str">
        <f t="shared" si="30"/>
        <v/>
      </c>
      <c r="BC35" s="49" t="str">
        <f>IF(AND(BD35&lt;&gt;"",ISNA(VLOOKUP(BD35,BD$7:BD34,1,FALSE))),MAX(BC$7:BC34)+1,"")</f>
        <v/>
      </c>
      <c r="BD35" s="50" t="str">
        <f t="shared" si="31"/>
        <v/>
      </c>
      <c r="BE35" s="49" t="str">
        <f>IF(AND(BF35&lt;&gt;"",ISNA(VLOOKUP(BF35,BF$7:BF34,1,FALSE))),MAX(BE$7:BE34)+1,"")</f>
        <v/>
      </c>
      <c r="BF35" s="50" t="str">
        <f t="shared" si="32"/>
        <v/>
      </c>
      <c r="BG35" s="50" t="str">
        <f t="shared" si="33"/>
        <v xml:space="preserve">22x0,5 </v>
      </c>
      <c r="BH35" s="50" t="str">
        <f t="shared" si="34"/>
        <v xml:space="preserve">22x2 </v>
      </c>
      <c r="BI35" s="47" t="str">
        <f t="shared" si="35"/>
        <v/>
      </c>
      <c r="BJ35" s="47" t="str">
        <f t="shared" si="36"/>
        <v/>
      </c>
      <c r="BK35" s="47" t="str">
        <f t="shared" si="37"/>
        <v/>
      </c>
      <c r="BL35" s="47" t="str">
        <f t="shared" si="38"/>
        <v/>
      </c>
      <c r="BM35" s="47" t="str">
        <f t="shared" si="39"/>
        <v/>
      </c>
      <c r="BN35" s="51" t="str">
        <f t="shared" si="40"/>
        <v/>
      </c>
      <c r="BO35" s="51" t="str">
        <f t="shared" si="41"/>
        <v/>
      </c>
      <c r="BP35" s="51" t="str">
        <f t="shared" si="42"/>
        <v/>
      </c>
      <c r="BQ35" s="51" t="str">
        <f t="shared" si="43"/>
        <v/>
      </c>
      <c r="BR35" s="51" t="str">
        <f t="shared" si="44"/>
        <v/>
      </c>
      <c r="BS35" s="51" t="str">
        <f t="shared" si="45"/>
        <v/>
      </c>
      <c r="BT35" s="47" t="str">
        <f t="shared" si="46"/>
        <v/>
      </c>
      <c r="BU35" s="59" t="s">
        <v>1138</v>
      </c>
      <c r="BV35" s="48" t="s">
        <v>323</v>
      </c>
      <c r="BW35" s="97"/>
      <c r="BX35" s="98"/>
      <c r="BY35" s="88"/>
      <c r="BZ35" s="99"/>
      <c r="CA35" s="100" t="s">
        <v>2324</v>
      </c>
      <c r="CB35" s="101" t="s">
        <v>168</v>
      </c>
      <c r="CC35" s="101">
        <v>245</v>
      </c>
      <c r="CD35" s="100">
        <v>19.82</v>
      </c>
      <c r="CE35" s="103"/>
      <c r="CF35" s="101" t="s">
        <v>804</v>
      </c>
      <c r="CG35" s="101">
        <v>5.7960000000000003</v>
      </c>
      <c r="CH35" s="101"/>
      <c r="CI35" s="104"/>
      <c r="CJ35" s="105" t="s">
        <v>168</v>
      </c>
      <c r="CL35" s="44"/>
      <c r="CN35" s="52">
        <f t="shared" si="47"/>
        <v>0</v>
      </c>
      <c r="CO35" s="53">
        <f t="shared" si="48"/>
        <v>0</v>
      </c>
      <c r="CP35" s="54">
        <f t="shared" si="49"/>
        <v>0</v>
      </c>
      <c r="CS35" s="3"/>
      <c r="CT35" s="9"/>
      <c r="CU35" s="9"/>
      <c r="CV35" s="9"/>
      <c r="CW35" s="9"/>
    </row>
    <row r="36" spans="1:101" ht="11.25" customHeight="1" x14ac:dyDescent="0.2">
      <c r="A36" s="22" t="str">
        <f>IF(D36&lt;&gt;"",MAX($A$7:A35)+1,"")</f>
        <v/>
      </c>
      <c r="B36" s="45"/>
      <c r="C36" s="45"/>
      <c r="D36" s="46"/>
      <c r="E36" s="46"/>
      <c r="F36" s="46"/>
      <c r="G36" s="70"/>
      <c r="H36" s="47" t="str">
        <f t="shared" si="14"/>
        <v/>
      </c>
      <c r="I36" s="46"/>
      <c r="J36" s="46"/>
      <c r="K36" s="45"/>
      <c r="L36" s="47" t="str">
        <f t="shared" si="15"/>
        <v/>
      </c>
      <c r="M36" s="46"/>
      <c r="N36" s="46"/>
      <c r="O36" s="45"/>
      <c r="P36" s="45"/>
      <c r="Q36" s="48" t="str">
        <f t="shared" si="16"/>
        <v/>
      </c>
      <c r="R36" s="48" t="str">
        <f t="shared" si="17"/>
        <v/>
      </c>
      <c r="S36" s="48" t="str">
        <f t="shared" si="18"/>
        <v/>
      </c>
      <c r="T36" s="48" t="str">
        <f t="shared" si="19"/>
        <v/>
      </c>
      <c r="U36" s="70"/>
      <c r="V36" s="70"/>
      <c r="W36" s="45"/>
      <c r="X36" s="45"/>
      <c r="Y36" s="45"/>
      <c r="Z36" s="45"/>
      <c r="AA36" s="48" t="str">
        <f t="shared" si="20"/>
        <v/>
      </c>
      <c r="AB36" s="48" t="str">
        <f t="shared" si="21"/>
        <v/>
      </c>
      <c r="AC36" s="3"/>
      <c r="AD36" s="47" t="str">
        <f ca="1">IF(ROW()-7&lt;=MAX($AX$8:$AX$305),CONCATENATE(IF(AND(AZ36&lt;&gt;"",AY36&lt;&gt;"Drážkovanie"),IF(RIGHT(VLOOKUP(ROW()-7,$AX$8:$AZ$305,2,FALSE),4)="dyha","Hrana ",IF(MID(VLOOKUP(ROW()-7,$AX$8:$AZ$305,2,FALSE),1,3)="HPL","","ABS ")),""),VLOOKUP(ROW()-7,$AX$8:$AZ$305,2,FALSE)),IF(ROW()-7&lt;=MAX($AX$8:$AX$305)+1,IF(SUM($AN$7:AN35)&lt;2,"Min. objednávka","Spolu odhad"),IF(AND(ROW()-7&lt;=MAX($AX$8:$AX$305)+2,AD35&lt;&gt;"Spolu odhad"),"Spolu odhad","")))</f>
        <v/>
      </c>
      <c r="AE36" s="47"/>
      <c r="AF36" s="47"/>
      <c r="AG36" s="47" t="str">
        <f t="shared" ca="1" si="22"/>
        <v/>
      </c>
      <c r="AH36" s="47" t="str">
        <f t="shared" ca="1" si="23"/>
        <v/>
      </c>
      <c r="AI36" s="47" t="str">
        <f t="shared" ca="1" si="24"/>
        <v/>
      </c>
      <c r="AJ36" s="117" t="str">
        <f t="shared" ca="1" si="25"/>
        <v/>
      </c>
      <c r="AK36" s="47" t="str">
        <f ca="1">IF(AY36&lt;&gt;"",ROUNDUP(IF(AX36&lt;=$BC$7,SUMIF($BB$8:$BB$299,AY36,$BJ$8:$BJ$299),0)+IF(AND(AX36&gt;$BC$7,AX36&lt;=$BE$7),SUMIF($BD$8:$BD$299,AY36,$BL$8:$BL$299),0)+IF(AND(AX36&gt;MAX($BC$7:$BC$299),AX36&lt;=MAX($BE$7:$BE$299)),SUMIF($BF$8:$BF$299,AY36,$BM$8:$BM$299),0),3),IF(AD36="dovoz odhad",SUMIF($AL$7:AL35,"m2",$AG$7:AG35),IF(AD36="lišta pod 80 mm",$AZ$304,IF(AD36="Drážkovanie",SUM($BN$8:$BN$299),IF(AD36="Zlepovanie (spájanie)",ROUNDUP(SUM($BK$8:$BK$299),3),IF(AD36="Formatovanie zlep. dielcov",ROUNDUP(SUM($BI$8:$BI$299),3),IF(AD36="Otvor na pánt Ø 35 mm",ROUNDUP(SUM($BT$8:$BT$299),3),"")))))))</f>
        <v/>
      </c>
      <c r="AL36" s="47" t="str">
        <f t="shared" ca="1" si="26"/>
        <v/>
      </c>
      <c r="AM36" s="119" t="str">
        <f t="shared" ca="1" si="27"/>
        <v/>
      </c>
      <c r="AN36" s="120" t="str">
        <f ca="1">IF(AD36="","",IF(AD36="Min. objednávka",2-SUM($AN$7:AN35),IF(AD36="Spolu odhad",ROUND(SUM($AN$7:AN35),2),IF(AM36="","???",ROUND(AG36*AM36,2)))))</f>
        <v/>
      </c>
      <c r="AO36" s="3"/>
      <c r="AP36" s="89" t="str">
        <f t="shared" si="28"/>
        <v/>
      </c>
      <c r="AQ36" s="3"/>
      <c r="AR36" s="22">
        <f t="shared" si="29"/>
        <v>1</v>
      </c>
      <c r="AS36" s="3"/>
      <c r="AT36" s="3"/>
      <c r="AU36" s="3"/>
      <c r="AV36" s="3"/>
      <c r="AW36" s="3"/>
      <c r="AX36" s="47" t="str">
        <f>IF(MAX($AX$7:AX35)+1&lt;=$AS$4,MAX($AX$7:AX35)+1,"")</f>
        <v/>
      </c>
      <c r="AY36" s="47" t="str">
        <f>IF(MAX($AX$7:AX35)+1&gt;$AS$4,"",IF(AX36&lt;=$BC$7,VLOOKUP(AX36,BA$8:BB$299,2,FALSE),IF(AX36&lt;=$BE$7,VLOOKUP(AX36,BC$8:BD$299,2,FALSE),IF(AX36&lt;=MAX($BE$8:$BE$299),VLOOKUP(AX36,BE$8:BF$299,2,FALSE),IF(AX36=$AS$4,VLOOKUP(AX36,$AS$4:$AU$4,2,FALSE),"")))))</f>
        <v/>
      </c>
      <c r="AZ36" s="47" t="str">
        <f>IF(MAX($AX$7:AX35)+1&gt;$AS$4,"",IF(AX36&lt;=$BC$7,"",IF(AX36&lt;=$BE$7,MID(VLOOKUP(AX36,BC$8:BD$299,2,FALSE),1,1),IF(AX36&lt;=MAX($BE$8:$BE$299),MID(VLOOKUP(AX36,BE$8:BF$299,2,FALSE),1,1),IF(AX36&lt;=$AS$4,VLOOKUP(AX36,$AS$4:$AU$4,3,FALSE),"")))))</f>
        <v/>
      </c>
      <c r="BA36" s="49" t="str">
        <f>IF(AND(BB36&lt;&gt;"",ISNA(VLOOKUP(BB36,BB$7:BB35,1,FALSE))),MAX(BA$7:BA35)+1,"")</f>
        <v/>
      </c>
      <c r="BB36" s="50" t="str">
        <f t="shared" si="30"/>
        <v/>
      </c>
      <c r="BC36" s="49" t="str">
        <f>IF(AND(BD36&lt;&gt;"",ISNA(VLOOKUP(BD36,BD$7:BD35,1,FALSE))),MAX(BC$7:BC35)+1,"")</f>
        <v/>
      </c>
      <c r="BD36" s="50" t="str">
        <f t="shared" si="31"/>
        <v/>
      </c>
      <c r="BE36" s="49" t="str">
        <f>IF(AND(BF36&lt;&gt;"",ISNA(VLOOKUP(BF36,BF$7:BF35,1,FALSE))),MAX(BE$7:BE35)+1,"")</f>
        <v/>
      </c>
      <c r="BF36" s="50" t="str">
        <f t="shared" si="32"/>
        <v/>
      </c>
      <c r="BG36" s="50" t="str">
        <f t="shared" si="33"/>
        <v xml:space="preserve">22x0,5 </v>
      </c>
      <c r="BH36" s="50" t="str">
        <f t="shared" si="34"/>
        <v xml:space="preserve">22x2 </v>
      </c>
      <c r="BI36" s="47" t="str">
        <f t="shared" si="35"/>
        <v/>
      </c>
      <c r="BJ36" s="47" t="str">
        <f t="shared" si="36"/>
        <v/>
      </c>
      <c r="BK36" s="47" t="str">
        <f t="shared" si="37"/>
        <v/>
      </c>
      <c r="BL36" s="47" t="str">
        <f t="shared" si="38"/>
        <v/>
      </c>
      <c r="BM36" s="47" t="str">
        <f t="shared" si="39"/>
        <v/>
      </c>
      <c r="BN36" s="51" t="str">
        <f t="shared" si="40"/>
        <v/>
      </c>
      <c r="BO36" s="51" t="str">
        <f t="shared" si="41"/>
        <v/>
      </c>
      <c r="BP36" s="51" t="str">
        <f t="shared" si="42"/>
        <v/>
      </c>
      <c r="BQ36" s="51" t="str">
        <f t="shared" si="43"/>
        <v/>
      </c>
      <c r="BR36" s="51" t="str">
        <f t="shared" si="44"/>
        <v/>
      </c>
      <c r="BS36" s="51" t="str">
        <f t="shared" si="45"/>
        <v/>
      </c>
      <c r="BT36" s="47" t="str">
        <f t="shared" si="46"/>
        <v/>
      </c>
      <c r="BU36" s="59" t="s">
        <v>328</v>
      </c>
      <c r="BV36" s="48" t="s">
        <v>325</v>
      </c>
      <c r="BW36" s="97"/>
      <c r="BX36" s="98"/>
      <c r="BY36" s="88"/>
      <c r="BZ36" s="99"/>
      <c r="CA36" s="100" t="s">
        <v>2325</v>
      </c>
      <c r="CB36" s="101" t="s">
        <v>51</v>
      </c>
      <c r="CC36" s="101">
        <v>276</v>
      </c>
      <c r="CD36" s="100">
        <v>17.810000000000002</v>
      </c>
      <c r="CE36" s="103"/>
      <c r="CF36" s="101" t="s">
        <v>804</v>
      </c>
      <c r="CG36" s="101">
        <v>5.7960000000000003</v>
      </c>
      <c r="CH36" s="101"/>
      <c r="CI36" s="104"/>
      <c r="CJ36" s="105" t="s">
        <v>51</v>
      </c>
      <c r="CL36" s="44"/>
      <c r="CN36" s="52">
        <f t="shared" si="47"/>
        <v>0</v>
      </c>
      <c r="CO36" s="53">
        <f t="shared" si="48"/>
        <v>0</v>
      </c>
      <c r="CP36" s="54">
        <f t="shared" si="49"/>
        <v>0</v>
      </c>
      <c r="CS36" s="3"/>
      <c r="CT36" s="9"/>
      <c r="CU36" s="9"/>
      <c r="CV36" s="9"/>
      <c r="CW36" s="9"/>
    </row>
    <row r="37" spans="1:101" ht="11.25" customHeight="1" x14ac:dyDescent="0.2">
      <c r="A37" s="22" t="str">
        <f>IF(D37&lt;&gt;"",MAX($A$7:A36)+1,"")</f>
        <v/>
      </c>
      <c r="B37" s="45"/>
      <c r="C37" s="45"/>
      <c r="D37" s="46"/>
      <c r="E37" s="46"/>
      <c r="F37" s="46"/>
      <c r="G37" s="70"/>
      <c r="H37" s="47" t="str">
        <f t="shared" si="14"/>
        <v/>
      </c>
      <c r="I37" s="46"/>
      <c r="J37" s="46"/>
      <c r="K37" s="45"/>
      <c r="L37" s="47" t="str">
        <f t="shared" si="15"/>
        <v/>
      </c>
      <c r="M37" s="46"/>
      <c r="N37" s="46"/>
      <c r="O37" s="45"/>
      <c r="P37" s="45"/>
      <c r="Q37" s="48" t="str">
        <f t="shared" si="16"/>
        <v/>
      </c>
      <c r="R37" s="48" t="str">
        <f t="shared" si="17"/>
        <v/>
      </c>
      <c r="S37" s="48" t="str">
        <f t="shared" si="18"/>
        <v/>
      </c>
      <c r="T37" s="48" t="str">
        <f t="shared" si="19"/>
        <v/>
      </c>
      <c r="U37" s="70"/>
      <c r="V37" s="70"/>
      <c r="W37" s="45"/>
      <c r="X37" s="45"/>
      <c r="Y37" s="45"/>
      <c r="Z37" s="45"/>
      <c r="AA37" s="48" t="str">
        <f t="shared" si="20"/>
        <v/>
      </c>
      <c r="AB37" s="48" t="str">
        <f t="shared" si="21"/>
        <v/>
      </c>
      <c r="AC37" s="3"/>
      <c r="AD37" s="47" t="str">
        <f ca="1">IF(ROW()-7&lt;=MAX($AX$8:$AX$305),CONCATENATE(IF(AND(AZ37&lt;&gt;"",AY37&lt;&gt;"Drážkovanie"),IF(RIGHT(VLOOKUP(ROW()-7,$AX$8:$AZ$305,2,FALSE),4)="dyha","Hrana ",IF(MID(VLOOKUP(ROW()-7,$AX$8:$AZ$305,2,FALSE),1,3)="HPL","","ABS ")),""),VLOOKUP(ROW()-7,$AX$8:$AZ$305,2,FALSE)),IF(ROW()-7&lt;=MAX($AX$8:$AX$305)+1,IF(SUM($AN$7:AN36)&lt;2,"Min. objednávka","Spolu odhad"),IF(AND(ROW()-7&lt;=MAX($AX$8:$AX$305)+2,AD36&lt;&gt;"Spolu odhad"),"Spolu odhad","")))</f>
        <v/>
      </c>
      <c r="AE37" s="47"/>
      <c r="AF37" s="47"/>
      <c r="AG37" s="47" t="str">
        <f t="shared" ca="1" si="22"/>
        <v/>
      </c>
      <c r="AH37" s="47" t="str">
        <f t="shared" ca="1" si="23"/>
        <v/>
      </c>
      <c r="AI37" s="47" t="str">
        <f t="shared" ca="1" si="24"/>
        <v/>
      </c>
      <c r="AJ37" s="117" t="str">
        <f t="shared" ca="1" si="25"/>
        <v/>
      </c>
      <c r="AK37" s="47" t="str">
        <f ca="1">IF(AY37&lt;&gt;"",ROUNDUP(IF(AX37&lt;=$BC$7,SUMIF($BB$8:$BB$299,AY37,$BJ$8:$BJ$299),0)+IF(AND(AX37&gt;$BC$7,AX37&lt;=$BE$7),SUMIF($BD$8:$BD$299,AY37,$BL$8:$BL$299),0)+IF(AND(AX37&gt;MAX($BC$7:$BC$299),AX37&lt;=MAX($BE$7:$BE$299)),SUMIF($BF$8:$BF$299,AY37,$BM$8:$BM$299),0),3),IF(AD37="dovoz odhad",SUMIF($AL$7:AL36,"m2",$AG$7:AG36),IF(AD37="lišta pod 80 mm",$AZ$304,IF(AD37="Drážkovanie",SUM($BN$8:$BN$299),IF(AD37="Zlepovanie (spájanie)",ROUNDUP(SUM($BK$8:$BK$299),3),IF(AD37="Formatovanie zlep. dielcov",ROUNDUP(SUM($BI$8:$BI$299),3),IF(AD37="Otvor na pánt Ø 35 mm",ROUNDUP(SUM($BT$8:$BT$299),3),"")))))))</f>
        <v/>
      </c>
      <c r="AL37" s="47" t="str">
        <f t="shared" ca="1" si="26"/>
        <v/>
      </c>
      <c r="AM37" s="119" t="str">
        <f t="shared" ca="1" si="27"/>
        <v/>
      </c>
      <c r="AN37" s="120" t="str">
        <f ca="1">IF(AD37="","",IF(AD37="Min. objednávka",2-SUM($AN$7:AN36),IF(AD37="Spolu odhad",ROUND(SUM($AN$7:AN36),2),IF(AM37="","???",ROUND(AG37*AM37,2)))))</f>
        <v/>
      </c>
      <c r="AO37" s="3"/>
      <c r="AP37" s="89" t="str">
        <f t="shared" si="28"/>
        <v/>
      </c>
      <c r="AQ37" s="3"/>
      <c r="AR37" s="22">
        <f t="shared" si="29"/>
        <v>1</v>
      </c>
      <c r="AS37" s="3"/>
      <c r="AT37" s="3"/>
      <c r="AU37" s="3"/>
      <c r="AV37" s="3"/>
      <c r="AW37" s="3"/>
      <c r="AX37" s="47" t="str">
        <f>IF(MAX($AX$7:AX36)+1&lt;=$AS$4,MAX($AX$7:AX36)+1,"")</f>
        <v/>
      </c>
      <c r="AY37" s="47" t="str">
        <f>IF(MAX($AX$7:AX36)+1&gt;$AS$4,"",IF(AX37&lt;=$BC$7,VLOOKUP(AX37,BA$8:BB$299,2,FALSE),IF(AX37&lt;=$BE$7,VLOOKUP(AX37,BC$8:BD$299,2,FALSE),IF(AX37&lt;=MAX($BE$8:$BE$299),VLOOKUP(AX37,BE$8:BF$299,2,FALSE),IF(AX37=$AS$4,VLOOKUP(AX37,$AS$4:$AU$4,2,FALSE),"")))))</f>
        <v/>
      </c>
      <c r="AZ37" s="47" t="str">
        <f>IF(MAX($AX$7:AX36)+1&gt;$AS$4,"",IF(AX37&lt;=$BC$7,"",IF(AX37&lt;=$BE$7,MID(VLOOKUP(AX37,BC$8:BD$299,2,FALSE),1,1),IF(AX37&lt;=MAX($BE$8:$BE$299),MID(VLOOKUP(AX37,BE$8:BF$299,2,FALSE),1,1),IF(AX37&lt;=$AS$4,VLOOKUP(AX37,$AS$4:$AU$4,3,FALSE),"")))))</f>
        <v/>
      </c>
      <c r="BA37" s="49" t="str">
        <f>IF(AND(BB37&lt;&gt;"",ISNA(VLOOKUP(BB37,BB$7:BB36,1,FALSE))),MAX(BA$7:BA36)+1,"")</f>
        <v/>
      </c>
      <c r="BB37" s="50" t="str">
        <f t="shared" si="30"/>
        <v/>
      </c>
      <c r="BC37" s="49" t="str">
        <f>IF(AND(BD37&lt;&gt;"",ISNA(VLOOKUP(BD37,BD$7:BD36,1,FALSE))),MAX(BC$7:BC36)+1,"")</f>
        <v/>
      </c>
      <c r="BD37" s="50" t="str">
        <f t="shared" si="31"/>
        <v/>
      </c>
      <c r="BE37" s="49" t="str">
        <f>IF(AND(BF37&lt;&gt;"",ISNA(VLOOKUP(BF37,BF$7:BF36,1,FALSE))),MAX(BE$7:BE36)+1,"")</f>
        <v/>
      </c>
      <c r="BF37" s="50" t="str">
        <f t="shared" si="32"/>
        <v/>
      </c>
      <c r="BG37" s="50" t="str">
        <f t="shared" si="33"/>
        <v xml:space="preserve">22x0,5 </v>
      </c>
      <c r="BH37" s="50" t="str">
        <f t="shared" si="34"/>
        <v xml:space="preserve">22x2 </v>
      </c>
      <c r="BI37" s="47" t="str">
        <f t="shared" si="35"/>
        <v/>
      </c>
      <c r="BJ37" s="47" t="str">
        <f t="shared" si="36"/>
        <v/>
      </c>
      <c r="BK37" s="47" t="str">
        <f t="shared" si="37"/>
        <v/>
      </c>
      <c r="BL37" s="47" t="str">
        <f t="shared" si="38"/>
        <v/>
      </c>
      <c r="BM37" s="47" t="str">
        <f t="shared" si="39"/>
        <v/>
      </c>
      <c r="BN37" s="51" t="str">
        <f t="shared" si="40"/>
        <v/>
      </c>
      <c r="BO37" s="51" t="str">
        <f t="shared" si="41"/>
        <v/>
      </c>
      <c r="BP37" s="51" t="str">
        <f t="shared" si="42"/>
        <v/>
      </c>
      <c r="BQ37" s="51" t="str">
        <f t="shared" si="43"/>
        <v/>
      </c>
      <c r="BR37" s="51" t="str">
        <f t="shared" si="44"/>
        <v/>
      </c>
      <c r="BS37" s="51" t="str">
        <f t="shared" si="45"/>
        <v/>
      </c>
      <c r="BT37" s="47" t="str">
        <f t="shared" si="46"/>
        <v/>
      </c>
      <c r="BU37" s="59" t="s">
        <v>1139</v>
      </c>
      <c r="BV37" s="48" t="s">
        <v>1170</v>
      </c>
      <c r="BW37" s="97"/>
      <c r="BX37" s="98"/>
      <c r="BY37" s="88"/>
      <c r="BZ37" s="99"/>
      <c r="CA37" s="100" t="s">
        <v>2326</v>
      </c>
      <c r="CB37" s="101" t="s">
        <v>52</v>
      </c>
      <c r="CC37" s="101">
        <v>277</v>
      </c>
      <c r="CD37" s="100">
        <v>16.630000000000003</v>
      </c>
      <c r="CE37" s="103"/>
      <c r="CF37" s="101" t="s">
        <v>804</v>
      </c>
      <c r="CG37" s="101">
        <v>5.7960000000000003</v>
      </c>
      <c r="CH37" s="101"/>
      <c r="CI37" s="104"/>
      <c r="CJ37" s="105" t="s">
        <v>52</v>
      </c>
      <c r="CL37" s="44"/>
      <c r="CN37" s="52">
        <f t="shared" si="47"/>
        <v>0</v>
      </c>
      <c r="CO37" s="53">
        <f t="shared" si="48"/>
        <v>0</v>
      </c>
      <c r="CP37" s="54">
        <f t="shared" si="49"/>
        <v>0</v>
      </c>
      <c r="CS37" s="3"/>
      <c r="CT37" s="9"/>
      <c r="CU37" s="9"/>
      <c r="CV37" s="9"/>
      <c r="CW37" s="9"/>
    </row>
    <row r="38" spans="1:101" ht="11.25" customHeight="1" x14ac:dyDescent="0.2">
      <c r="A38" s="22" t="str">
        <f>IF(D38&lt;&gt;"",MAX($A$7:A37)+1,"")</f>
        <v/>
      </c>
      <c r="B38" s="45"/>
      <c r="C38" s="45"/>
      <c r="D38" s="46"/>
      <c r="E38" s="46"/>
      <c r="F38" s="46"/>
      <c r="G38" s="70"/>
      <c r="H38" s="47" t="str">
        <f t="shared" si="14"/>
        <v/>
      </c>
      <c r="I38" s="46"/>
      <c r="J38" s="46"/>
      <c r="K38" s="45"/>
      <c r="L38" s="47" t="str">
        <f t="shared" si="15"/>
        <v/>
      </c>
      <c r="M38" s="46"/>
      <c r="N38" s="46"/>
      <c r="O38" s="45"/>
      <c r="P38" s="45"/>
      <c r="Q38" s="48" t="str">
        <f t="shared" si="16"/>
        <v/>
      </c>
      <c r="R38" s="48" t="str">
        <f t="shared" si="17"/>
        <v/>
      </c>
      <c r="S38" s="48" t="str">
        <f t="shared" si="18"/>
        <v/>
      </c>
      <c r="T38" s="48" t="str">
        <f t="shared" si="19"/>
        <v/>
      </c>
      <c r="U38" s="70"/>
      <c r="V38" s="70"/>
      <c r="W38" s="45"/>
      <c r="X38" s="45"/>
      <c r="Y38" s="45"/>
      <c r="Z38" s="45"/>
      <c r="AA38" s="48" t="str">
        <f t="shared" si="20"/>
        <v/>
      </c>
      <c r="AB38" s="48" t="str">
        <f t="shared" si="21"/>
        <v/>
      </c>
      <c r="AC38" s="3"/>
      <c r="AD38" s="47" t="str">
        <f ca="1">IF(ROW()-7&lt;=MAX($AX$8:$AX$305),CONCATENATE(IF(AND(AZ38&lt;&gt;"",AY38&lt;&gt;"Drážkovanie"),IF(RIGHT(VLOOKUP(ROW()-7,$AX$8:$AZ$305,2,FALSE),4)="dyha","Hrana ",IF(MID(VLOOKUP(ROW()-7,$AX$8:$AZ$305,2,FALSE),1,3)="HPL","","ABS ")),""),VLOOKUP(ROW()-7,$AX$8:$AZ$305,2,FALSE)),IF(ROW()-7&lt;=MAX($AX$8:$AX$305)+1,IF(SUM($AN$7:AN37)&lt;2,"Min. objednávka","Spolu odhad"),IF(AND(ROW()-7&lt;=MAX($AX$8:$AX$305)+2,AD37&lt;&gt;"Spolu odhad"),"Spolu odhad","")))</f>
        <v/>
      </c>
      <c r="AE38" s="47"/>
      <c r="AF38" s="47"/>
      <c r="AG38" s="47" t="str">
        <f t="shared" ca="1" si="22"/>
        <v/>
      </c>
      <c r="AH38" s="47" t="str">
        <f t="shared" ca="1" si="23"/>
        <v/>
      </c>
      <c r="AI38" s="47" t="str">
        <f t="shared" ca="1" si="24"/>
        <v/>
      </c>
      <c r="AJ38" s="117" t="str">
        <f t="shared" ca="1" si="25"/>
        <v/>
      </c>
      <c r="AK38" s="47" t="str">
        <f ca="1">IF(AY38&lt;&gt;"",ROUNDUP(IF(AX38&lt;=$BC$7,SUMIF($BB$8:$BB$299,AY38,$BJ$8:$BJ$299),0)+IF(AND(AX38&gt;$BC$7,AX38&lt;=$BE$7),SUMIF($BD$8:$BD$299,AY38,$BL$8:$BL$299),0)+IF(AND(AX38&gt;MAX($BC$7:$BC$299),AX38&lt;=MAX($BE$7:$BE$299)),SUMIF($BF$8:$BF$299,AY38,$BM$8:$BM$299),0),3),IF(AD38="dovoz odhad",SUMIF($AL$7:AL37,"m2",$AG$7:AG37),IF(AD38="lišta pod 80 mm",$AZ$304,IF(AD38="Drážkovanie",SUM($BN$8:$BN$299),IF(AD38="Zlepovanie (spájanie)",ROUNDUP(SUM($BK$8:$BK$299),3),IF(AD38="Formatovanie zlep. dielcov",ROUNDUP(SUM($BI$8:$BI$299),3),IF(AD38="Otvor na pánt Ø 35 mm",ROUNDUP(SUM($BT$8:$BT$299),3),"")))))))</f>
        <v/>
      </c>
      <c r="AL38" s="47" t="str">
        <f t="shared" ca="1" si="26"/>
        <v/>
      </c>
      <c r="AM38" s="119" t="str">
        <f t="shared" ca="1" si="27"/>
        <v/>
      </c>
      <c r="AN38" s="120" t="str">
        <f ca="1">IF(AD38="","",IF(AD38="Min. objednávka",2-SUM($AN$7:AN37),IF(AD38="Spolu odhad",ROUND(SUM($AN$7:AN37),2),IF(AM38="","???",ROUND(AG38*AM38,2)))))</f>
        <v/>
      </c>
      <c r="AO38" s="3"/>
      <c r="AP38" s="89" t="str">
        <f t="shared" si="28"/>
        <v/>
      </c>
      <c r="AQ38" s="3"/>
      <c r="AR38" s="22">
        <f t="shared" si="29"/>
        <v>1</v>
      </c>
      <c r="AS38" s="3"/>
      <c r="AT38" s="3"/>
      <c r="AU38" s="3"/>
      <c r="AV38" s="3"/>
      <c r="AW38" s="3"/>
      <c r="AX38" s="47" t="str">
        <f>IF(MAX($AX$7:AX37)+1&lt;=$AS$4,MAX($AX$7:AX37)+1,"")</f>
        <v/>
      </c>
      <c r="AY38" s="47" t="str">
        <f>IF(MAX($AX$7:AX37)+1&gt;$AS$4,"",IF(AX38&lt;=$BC$7,VLOOKUP(AX38,BA$8:BB$299,2,FALSE),IF(AX38&lt;=$BE$7,VLOOKUP(AX38,BC$8:BD$299,2,FALSE),IF(AX38&lt;=MAX($BE$8:$BE$299),VLOOKUP(AX38,BE$8:BF$299,2,FALSE),IF(AX38=$AS$4,VLOOKUP(AX38,$AS$4:$AU$4,2,FALSE),"")))))</f>
        <v/>
      </c>
      <c r="AZ38" s="47" t="str">
        <f>IF(MAX($AX$7:AX37)+1&gt;$AS$4,"",IF(AX38&lt;=$BC$7,"",IF(AX38&lt;=$BE$7,MID(VLOOKUP(AX38,BC$8:BD$299,2,FALSE),1,1),IF(AX38&lt;=MAX($BE$8:$BE$299),MID(VLOOKUP(AX38,BE$8:BF$299,2,FALSE),1,1),IF(AX38&lt;=$AS$4,VLOOKUP(AX38,$AS$4:$AU$4,3,FALSE),"")))))</f>
        <v/>
      </c>
      <c r="BA38" s="49" t="str">
        <f>IF(AND(BB38&lt;&gt;"",ISNA(VLOOKUP(BB38,BB$7:BB37,1,FALSE))),MAX(BA$7:BA37)+1,"")</f>
        <v/>
      </c>
      <c r="BB38" s="50" t="str">
        <f t="shared" si="30"/>
        <v/>
      </c>
      <c r="BC38" s="49" t="str">
        <f>IF(AND(BD38&lt;&gt;"",ISNA(VLOOKUP(BD38,BD$7:BD37,1,FALSE))),MAX(BC$7:BC37)+1,"")</f>
        <v/>
      </c>
      <c r="BD38" s="50" t="str">
        <f t="shared" si="31"/>
        <v/>
      </c>
      <c r="BE38" s="49" t="str">
        <f>IF(AND(BF38&lt;&gt;"",ISNA(VLOOKUP(BF38,BF$7:BF37,1,FALSE))),MAX(BE$7:BE37)+1,"")</f>
        <v/>
      </c>
      <c r="BF38" s="50" t="str">
        <f t="shared" si="32"/>
        <v/>
      </c>
      <c r="BG38" s="50" t="str">
        <f t="shared" si="33"/>
        <v xml:space="preserve">22x0,5 </v>
      </c>
      <c r="BH38" s="50" t="str">
        <f t="shared" si="34"/>
        <v xml:space="preserve">22x2 </v>
      </c>
      <c r="BI38" s="47" t="str">
        <f t="shared" si="35"/>
        <v/>
      </c>
      <c r="BJ38" s="47" t="str">
        <f t="shared" si="36"/>
        <v/>
      </c>
      <c r="BK38" s="47" t="str">
        <f t="shared" si="37"/>
        <v/>
      </c>
      <c r="BL38" s="47" t="str">
        <f t="shared" si="38"/>
        <v/>
      </c>
      <c r="BM38" s="47" t="str">
        <f t="shared" si="39"/>
        <v/>
      </c>
      <c r="BN38" s="51" t="str">
        <f t="shared" si="40"/>
        <v/>
      </c>
      <c r="BO38" s="51" t="str">
        <f t="shared" si="41"/>
        <v/>
      </c>
      <c r="BP38" s="51" t="str">
        <f t="shared" si="42"/>
        <v/>
      </c>
      <c r="BQ38" s="51" t="str">
        <f t="shared" si="43"/>
        <v/>
      </c>
      <c r="BR38" s="51" t="str">
        <f t="shared" si="44"/>
        <v/>
      </c>
      <c r="BS38" s="51" t="str">
        <f t="shared" si="45"/>
        <v/>
      </c>
      <c r="BT38" s="47" t="str">
        <f t="shared" si="46"/>
        <v/>
      </c>
      <c r="BU38" s="59" t="s">
        <v>330</v>
      </c>
      <c r="BV38" s="48" t="s">
        <v>327</v>
      </c>
      <c r="BW38" s="97"/>
      <c r="BX38" s="98"/>
      <c r="BY38" s="88"/>
      <c r="BZ38" s="99"/>
      <c r="CA38" s="100" t="s">
        <v>2327</v>
      </c>
      <c r="CB38" s="101" t="s">
        <v>53</v>
      </c>
      <c r="CC38" s="101">
        <v>278</v>
      </c>
      <c r="CD38" s="100">
        <v>17.810000000000002</v>
      </c>
      <c r="CE38" s="103"/>
      <c r="CF38" s="101" t="s">
        <v>804</v>
      </c>
      <c r="CG38" s="101">
        <v>5.7960000000000003</v>
      </c>
      <c r="CH38" s="101"/>
      <c r="CI38" s="104"/>
      <c r="CJ38" s="105" t="s">
        <v>53</v>
      </c>
      <c r="CL38" s="44"/>
      <c r="CN38" s="52">
        <f t="shared" si="47"/>
        <v>0</v>
      </c>
      <c r="CO38" s="53">
        <f t="shared" si="48"/>
        <v>0</v>
      </c>
      <c r="CP38" s="54">
        <f t="shared" si="49"/>
        <v>0</v>
      </c>
      <c r="CS38" s="3"/>
      <c r="CT38" s="9"/>
      <c r="CU38" s="9"/>
      <c r="CV38" s="9"/>
      <c r="CW38" s="9"/>
    </row>
    <row r="39" spans="1:101" ht="11.25" customHeight="1" x14ac:dyDescent="0.2">
      <c r="A39" s="22" t="str">
        <f>IF(D39&lt;&gt;"",MAX($A$7:A38)+1,"")</f>
        <v/>
      </c>
      <c r="B39" s="45"/>
      <c r="C39" s="45"/>
      <c r="D39" s="46"/>
      <c r="E39" s="46"/>
      <c r="F39" s="46"/>
      <c r="G39" s="70"/>
      <c r="H39" s="47" t="str">
        <f t="shared" si="14"/>
        <v/>
      </c>
      <c r="I39" s="46"/>
      <c r="J39" s="46"/>
      <c r="K39" s="45"/>
      <c r="L39" s="47" t="str">
        <f t="shared" si="15"/>
        <v/>
      </c>
      <c r="M39" s="46"/>
      <c r="N39" s="46"/>
      <c r="O39" s="45"/>
      <c r="P39" s="45"/>
      <c r="Q39" s="48" t="str">
        <f t="shared" si="16"/>
        <v/>
      </c>
      <c r="R39" s="48" t="str">
        <f t="shared" si="17"/>
        <v/>
      </c>
      <c r="S39" s="48" t="str">
        <f t="shared" si="18"/>
        <v/>
      </c>
      <c r="T39" s="48" t="str">
        <f t="shared" si="19"/>
        <v/>
      </c>
      <c r="U39" s="70"/>
      <c r="V39" s="70"/>
      <c r="W39" s="45"/>
      <c r="X39" s="45"/>
      <c r="Y39" s="45"/>
      <c r="Z39" s="45"/>
      <c r="AA39" s="48" t="str">
        <f t="shared" si="20"/>
        <v/>
      </c>
      <c r="AB39" s="48" t="str">
        <f t="shared" si="21"/>
        <v/>
      </c>
      <c r="AC39" s="3"/>
      <c r="AD39" s="47" t="str">
        <f ca="1">IF(ROW()-7&lt;=MAX($AX$8:$AX$305),CONCATENATE(IF(AND(AZ39&lt;&gt;"",AY39&lt;&gt;"Drážkovanie"),IF(RIGHT(VLOOKUP(ROW()-7,$AX$8:$AZ$305,2,FALSE),4)="dyha","Hrana ",IF(MID(VLOOKUP(ROW()-7,$AX$8:$AZ$305,2,FALSE),1,3)="HPL","","ABS ")),""),VLOOKUP(ROW()-7,$AX$8:$AZ$305,2,FALSE)),IF(ROW()-7&lt;=MAX($AX$8:$AX$305)+1,IF(SUM($AN$7:AN38)&lt;2,"Min. objednávka","Spolu odhad"),IF(AND(ROW()-7&lt;=MAX($AX$8:$AX$305)+2,AD38&lt;&gt;"Spolu odhad"),"Spolu odhad","")))</f>
        <v/>
      </c>
      <c r="AE39" s="47"/>
      <c r="AF39" s="47"/>
      <c r="AG39" s="47" t="str">
        <f t="shared" ca="1" si="22"/>
        <v/>
      </c>
      <c r="AH39" s="47" t="str">
        <f t="shared" ca="1" si="23"/>
        <v/>
      </c>
      <c r="AI39" s="47" t="str">
        <f t="shared" ca="1" si="24"/>
        <v/>
      </c>
      <c r="AJ39" s="117" t="str">
        <f t="shared" ca="1" si="25"/>
        <v/>
      </c>
      <c r="AK39" s="47" t="str">
        <f ca="1">IF(AY39&lt;&gt;"",ROUNDUP(IF(AX39&lt;=$BC$7,SUMIF($BB$8:$BB$299,AY39,$BJ$8:$BJ$299),0)+IF(AND(AX39&gt;$BC$7,AX39&lt;=$BE$7),SUMIF($BD$8:$BD$299,AY39,$BL$8:$BL$299),0)+IF(AND(AX39&gt;MAX($BC$7:$BC$299),AX39&lt;=MAX($BE$7:$BE$299)),SUMIF($BF$8:$BF$299,AY39,$BM$8:$BM$299),0),3),IF(AD39="dovoz odhad",SUMIF($AL$7:AL38,"m2",$AG$7:AG38),IF(AD39="lišta pod 80 mm",$AZ$304,IF(AD39="Drážkovanie",SUM($BN$8:$BN$299),IF(AD39="Zlepovanie (spájanie)",ROUNDUP(SUM($BK$8:$BK$299),3),IF(AD39="Formatovanie zlep. dielcov",ROUNDUP(SUM($BI$8:$BI$299),3),IF(AD39="Otvor na pánt Ø 35 mm",ROUNDUP(SUM($BT$8:$BT$299),3),"")))))))</f>
        <v/>
      </c>
      <c r="AL39" s="47" t="str">
        <f t="shared" ca="1" si="26"/>
        <v/>
      </c>
      <c r="AM39" s="119" t="str">
        <f t="shared" ca="1" si="27"/>
        <v/>
      </c>
      <c r="AN39" s="120" t="str">
        <f ca="1">IF(AD39="","",IF(AD39="Min. objednávka",2-SUM($AN$7:AN38),IF(AD39="Spolu odhad",ROUND(SUM($AN$7:AN38),2),IF(AM39="","???",ROUND(AG39*AM39,2)))))</f>
        <v/>
      </c>
      <c r="AO39" s="3"/>
      <c r="AP39" s="89" t="str">
        <f t="shared" si="28"/>
        <v/>
      </c>
      <c r="AQ39" s="3"/>
      <c r="AR39" s="22">
        <f t="shared" si="29"/>
        <v>1</v>
      </c>
      <c r="AS39" s="3"/>
      <c r="AT39" s="3"/>
      <c r="AU39" s="3"/>
      <c r="AV39" s="3"/>
      <c r="AW39" s="3"/>
      <c r="AX39" s="47" t="str">
        <f>IF(MAX($AX$7:AX38)+1&lt;=$AS$4,MAX($AX$7:AX38)+1,"")</f>
        <v/>
      </c>
      <c r="AY39" s="47" t="str">
        <f>IF(MAX($AX$7:AX38)+1&gt;$AS$4,"",IF(AX39&lt;=$BC$7,VLOOKUP(AX39,BA$8:BB$299,2,FALSE),IF(AX39&lt;=$BE$7,VLOOKUP(AX39,BC$8:BD$299,2,FALSE),IF(AX39&lt;=MAX($BE$8:$BE$299),VLOOKUP(AX39,BE$8:BF$299,2,FALSE),IF(AX39=$AS$4,VLOOKUP(AX39,$AS$4:$AU$4,2,FALSE),"")))))</f>
        <v/>
      </c>
      <c r="AZ39" s="47" t="str">
        <f>IF(MAX($AX$7:AX38)+1&gt;$AS$4,"",IF(AX39&lt;=$BC$7,"",IF(AX39&lt;=$BE$7,MID(VLOOKUP(AX39,BC$8:BD$299,2,FALSE),1,1),IF(AX39&lt;=MAX($BE$8:$BE$299),MID(VLOOKUP(AX39,BE$8:BF$299,2,FALSE),1,1),IF(AX39&lt;=$AS$4,VLOOKUP(AX39,$AS$4:$AU$4,3,FALSE),"")))))</f>
        <v/>
      </c>
      <c r="BA39" s="49" t="str">
        <f>IF(AND(BB39&lt;&gt;"",ISNA(VLOOKUP(BB39,BB$7:BB38,1,FALSE))),MAX(BA$7:BA38)+1,"")</f>
        <v/>
      </c>
      <c r="BB39" s="50" t="str">
        <f t="shared" si="30"/>
        <v/>
      </c>
      <c r="BC39" s="49" t="str">
        <f>IF(AND(BD39&lt;&gt;"",ISNA(VLOOKUP(BD39,BD$7:BD38,1,FALSE))),MAX(BC$7:BC38)+1,"")</f>
        <v/>
      </c>
      <c r="BD39" s="50" t="str">
        <f t="shared" si="31"/>
        <v/>
      </c>
      <c r="BE39" s="49" t="str">
        <f>IF(AND(BF39&lt;&gt;"",ISNA(VLOOKUP(BF39,BF$7:BF38,1,FALSE))),MAX(BE$7:BE38)+1,"")</f>
        <v/>
      </c>
      <c r="BF39" s="50" t="str">
        <f t="shared" si="32"/>
        <v/>
      </c>
      <c r="BG39" s="50" t="str">
        <f t="shared" si="33"/>
        <v xml:space="preserve">22x0,5 </v>
      </c>
      <c r="BH39" s="50" t="str">
        <f t="shared" si="34"/>
        <v xml:space="preserve">22x2 </v>
      </c>
      <c r="BI39" s="47" t="str">
        <f t="shared" si="35"/>
        <v/>
      </c>
      <c r="BJ39" s="47" t="str">
        <f t="shared" si="36"/>
        <v/>
      </c>
      <c r="BK39" s="47" t="str">
        <f t="shared" si="37"/>
        <v/>
      </c>
      <c r="BL39" s="47" t="str">
        <f t="shared" si="38"/>
        <v/>
      </c>
      <c r="BM39" s="47" t="str">
        <f t="shared" si="39"/>
        <v/>
      </c>
      <c r="BN39" s="51" t="str">
        <f t="shared" si="40"/>
        <v/>
      </c>
      <c r="BO39" s="51" t="str">
        <f t="shared" si="41"/>
        <v/>
      </c>
      <c r="BP39" s="51" t="str">
        <f t="shared" si="42"/>
        <v/>
      </c>
      <c r="BQ39" s="51" t="str">
        <f t="shared" si="43"/>
        <v/>
      </c>
      <c r="BR39" s="51" t="str">
        <f t="shared" si="44"/>
        <v/>
      </c>
      <c r="BS39" s="51" t="str">
        <f t="shared" si="45"/>
        <v/>
      </c>
      <c r="BT39" s="47" t="str">
        <f t="shared" si="46"/>
        <v/>
      </c>
      <c r="BU39" s="59" t="s">
        <v>1254</v>
      </c>
      <c r="BV39" s="48" t="s">
        <v>1171</v>
      </c>
      <c r="BW39" s="97"/>
      <c r="BX39" s="98"/>
      <c r="BY39" s="88"/>
      <c r="BZ39" s="99"/>
      <c r="CA39" s="100" t="s">
        <v>2328</v>
      </c>
      <c r="CB39" s="101" t="s">
        <v>54</v>
      </c>
      <c r="CC39" s="101">
        <v>279</v>
      </c>
      <c r="CD39" s="100">
        <v>17.400000000000002</v>
      </c>
      <c r="CE39" s="103"/>
      <c r="CF39" s="101" t="s">
        <v>804</v>
      </c>
      <c r="CG39" s="101">
        <v>5.7960000000000003</v>
      </c>
      <c r="CH39" s="101"/>
      <c r="CI39" s="104"/>
      <c r="CJ39" s="105" t="s">
        <v>54</v>
      </c>
      <c r="CL39" s="44"/>
      <c r="CN39" s="52">
        <f t="shared" si="47"/>
        <v>0</v>
      </c>
      <c r="CO39" s="53">
        <f t="shared" si="48"/>
        <v>0</v>
      </c>
      <c r="CP39" s="54">
        <f t="shared" si="49"/>
        <v>0</v>
      </c>
      <c r="CS39" s="3"/>
      <c r="CT39" s="9"/>
      <c r="CU39" s="9"/>
      <c r="CV39" s="9"/>
      <c r="CW39" s="9"/>
    </row>
    <row r="40" spans="1:101" ht="11.25" customHeight="1" x14ac:dyDescent="0.2">
      <c r="A40" s="22" t="str">
        <f>IF(D40&lt;&gt;"",MAX($A$7:A39)+1,"")</f>
        <v/>
      </c>
      <c r="B40" s="45"/>
      <c r="C40" s="45"/>
      <c r="D40" s="46"/>
      <c r="E40" s="46"/>
      <c r="F40" s="46"/>
      <c r="G40" s="70"/>
      <c r="H40" s="47" t="str">
        <f t="shared" si="14"/>
        <v/>
      </c>
      <c r="I40" s="46"/>
      <c r="J40" s="46"/>
      <c r="K40" s="45"/>
      <c r="L40" s="47" t="str">
        <f t="shared" si="15"/>
        <v/>
      </c>
      <c r="M40" s="46"/>
      <c r="N40" s="46"/>
      <c r="O40" s="45"/>
      <c r="P40" s="45"/>
      <c r="Q40" s="48" t="str">
        <f t="shared" si="16"/>
        <v/>
      </c>
      <c r="R40" s="48" t="str">
        <f t="shared" si="17"/>
        <v/>
      </c>
      <c r="S40" s="48" t="str">
        <f t="shared" si="18"/>
        <v/>
      </c>
      <c r="T40" s="48" t="str">
        <f t="shared" si="19"/>
        <v/>
      </c>
      <c r="U40" s="70"/>
      <c r="V40" s="70"/>
      <c r="W40" s="45"/>
      <c r="X40" s="45"/>
      <c r="Y40" s="45"/>
      <c r="Z40" s="45"/>
      <c r="AA40" s="48" t="str">
        <f t="shared" si="20"/>
        <v/>
      </c>
      <c r="AB40" s="48" t="str">
        <f t="shared" si="21"/>
        <v/>
      </c>
      <c r="AC40" s="3"/>
      <c r="AD40" s="47" t="str">
        <f ca="1">IF(ROW()-7&lt;=MAX($AX$8:$AX$305),CONCATENATE(IF(AND(AZ40&lt;&gt;"",AY40&lt;&gt;"Drážkovanie"),IF(RIGHT(VLOOKUP(ROW()-7,$AX$8:$AZ$305,2,FALSE),4)="dyha","Hrana ",IF(MID(VLOOKUP(ROW()-7,$AX$8:$AZ$305,2,FALSE),1,3)="HPL","","ABS ")),""),VLOOKUP(ROW()-7,$AX$8:$AZ$305,2,FALSE)),IF(ROW()-7&lt;=MAX($AX$8:$AX$305)+1,IF(SUM($AN$7:AN39)&lt;2,"Min. objednávka","Spolu odhad"),IF(AND(ROW()-7&lt;=MAX($AX$8:$AX$305)+2,AD39&lt;&gt;"Spolu odhad"),"Spolu odhad","")))</f>
        <v/>
      </c>
      <c r="AE40" s="47"/>
      <c r="AF40" s="47"/>
      <c r="AG40" s="47" t="str">
        <f t="shared" ca="1" si="22"/>
        <v/>
      </c>
      <c r="AH40" s="47" t="str">
        <f t="shared" ca="1" si="23"/>
        <v/>
      </c>
      <c r="AI40" s="47" t="str">
        <f t="shared" ca="1" si="24"/>
        <v/>
      </c>
      <c r="AJ40" s="117" t="str">
        <f t="shared" ca="1" si="25"/>
        <v/>
      </c>
      <c r="AK40" s="47" t="str">
        <f ca="1">IF(AY40&lt;&gt;"",ROUNDUP(IF(AX40&lt;=$BC$7,SUMIF($BB$8:$BB$299,AY40,$BJ$8:$BJ$299),0)+IF(AND(AX40&gt;$BC$7,AX40&lt;=$BE$7),SUMIF($BD$8:$BD$299,AY40,$BL$8:$BL$299),0)+IF(AND(AX40&gt;MAX($BC$7:$BC$299),AX40&lt;=MAX($BE$7:$BE$299)),SUMIF($BF$8:$BF$299,AY40,$BM$8:$BM$299),0),3),IF(AD40="dovoz odhad",SUMIF($AL$7:AL39,"m2",$AG$7:AG39),IF(AD40="lišta pod 80 mm",$AZ$304,IF(AD40="Drážkovanie",SUM($BN$8:$BN$299),IF(AD40="Zlepovanie (spájanie)",ROUNDUP(SUM($BK$8:$BK$299),3),IF(AD40="Formatovanie zlep. dielcov",ROUNDUP(SUM($BI$8:$BI$299),3),IF(AD40="Otvor na pánt Ø 35 mm",ROUNDUP(SUM($BT$8:$BT$299),3),"")))))))</f>
        <v/>
      </c>
      <c r="AL40" s="47" t="str">
        <f t="shared" ca="1" si="26"/>
        <v/>
      </c>
      <c r="AM40" s="119" t="str">
        <f t="shared" ca="1" si="27"/>
        <v/>
      </c>
      <c r="AN40" s="120" t="str">
        <f ca="1">IF(AD40="","",IF(AD40="Min. objednávka",2-SUM($AN$7:AN39),IF(AD40="Spolu odhad",ROUND(SUM($AN$7:AN39),2),IF(AM40="","???",ROUND(AG40*AM40,2)))))</f>
        <v/>
      </c>
      <c r="AO40" s="3"/>
      <c r="AP40" s="89" t="str">
        <f t="shared" si="28"/>
        <v/>
      </c>
      <c r="AQ40" s="3"/>
      <c r="AR40" s="22">
        <f t="shared" si="29"/>
        <v>1</v>
      </c>
      <c r="AS40" s="3"/>
      <c r="AT40" s="3"/>
      <c r="AU40" s="3"/>
      <c r="AV40" s="3"/>
      <c r="AW40" s="3"/>
      <c r="AX40" s="47" t="str">
        <f>IF(MAX($AX$7:AX39)+1&lt;=$AS$4,MAX($AX$7:AX39)+1,"")</f>
        <v/>
      </c>
      <c r="AY40" s="47" t="str">
        <f>IF(MAX($AX$7:AX39)+1&gt;$AS$4,"",IF(AX40&lt;=$BC$7,VLOOKUP(AX40,BA$8:BB$299,2,FALSE),IF(AX40&lt;=$BE$7,VLOOKUP(AX40,BC$8:BD$299,2,FALSE),IF(AX40&lt;=MAX($BE$8:$BE$299),VLOOKUP(AX40,BE$8:BF$299,2,FALSE),IF(AX40=$AS$4,VLOOKUP(AX40,$AS$4:$AU$4,2,FALSE),"")))))</f>
        <v/>
      </c>
      <c r="AZ40" s="47" t="str">
        <f>IF(MAX($AX$7:AX39)+1&gt;$AS$4,"",IF(AX40&lt;=$BC$7,"",IF(AX40&lt;=$BE$7,MID(VLOOKUP(AX40,BC$8:BD$299,2,FALSE),1,1),IF(AX40&lt;=MAX($BE$8:$BE$299),MID(VLOOKUP(AX40,BE$8:BF$299,2,FALSE),1,1),IF(AX40&lt;=$AS$4,VLOOKUP(AX40,$AS$4:$AU$4,3,FALSE),"")))))</f>
        <v/>
      </c>
      <c r="BA40" s="49" t="str">
        <f>IF(AND(BB40&lt;&gt;"",ISNA(VLOOKUP(BB40,BB$7:BB39,1,FALSE))),MAX(BA$7:BA39)+1,"")</f>
        <v/>
      </c>
      <c r="BB40" s="50" t="str">
        <f t="shared" si="30"/>
        <v/>
      </c>
      <c r="BC40" s="49" t="str">
        <f>IF(AND(BD40&lt;&gt;"",ISNA(VLOOKUP(BD40,BD$7:BD39,1,FALSE))),MAX(BC$7:BC39)+1,"")</f>
        <v/>
      </c>
      <c r="BD40" s="50" t="str">
        <f t="shared" si="31"/>
        <v/>
      </c>
      <c r="BE40" s="49" t="str">
        <f>IF(AND(BF40&lt;&gt;"",ISNA(VLOOKUP(BF40,BF$7:BF39,1,FALSE))),MAX(BE$7:BE39)+1,"")</f>
        <v/>
      </c>
      <c r="BF40" s="50" t="str">
        <f t="shared" si="32"/>
        <v/>
      </c>
      <c r="BG40" s="50" t="str">
        <f t="shared" si="33"/>
        <v xml:space="preserve">22x0,5 </v>
      </c>
      <c r="BH40" s="50" t="str">
        <f t="shared" si="34"/>
        <v xml:space="preserve">22x2 </v>
      </c>
      <c r="BI40" s="47" t="str">
        <f t="shared" si="35"/>
        <v/>
      </c>
      <c r="BJ40" s="47" t="str">
        <f t="shared" si="36"/>
        <v/>
      </c>
      <c r="BK40" s="47" t="str">
        <f t="shared" si="37"/>
        <v/>
      </c>
      <c r="BL40" s="47" t="str">
        <f t="shared" si="38"/>
        <v/>
      </c>
      <c r="BM40" s="47" t="str">
        <f t="shared" si="39"/>
        <v/>
      </c>
      <c r="BN40" s="51" t="str">
        <f t="shared" si="40"/>
        <v/>
      </c>
      <c r="BO40" s="51" t="str">
        <f t="shared" si="41"/>
        <v/>
      </c>
      <c r="BP40" s="51" t="str">
        <f t="shared" si="42"/>
        <v/>
      </c>
      <c r="BQ40" s="51" t="str">
        <f t="shared" si="43"/>
        <v/>
      </c>
      <c r="BR40" s="51" t="str">
        <f t="shared" si="44"/>
        <v/>
      </c>
      <c r="BS40" s="51" t="str">
        <f t="shared" si="45"/>
        <v/>
      </c>
      <c r="BT40" s="47" t="str">
        <f t="shared" si="46"/>
        <v/>
      </c>
      <c r="BU40" s="59" t="s">
        <v>1255</v>
      </c>
      <c r="BV40" s="48" t="s">
        <v>329</v>
      </c>
      <c r="BW40" s="97"/>
      <c r="BX40" s="98"/>
      <c r="BY40" s="88"/>
      <c r="BZ40" s="99"/>
      <c r="CA40" s="100" t="s">
        <v>2329</v>
      </c>
      <c r="CB40" s="101" t="s">
        <v>55</v>
      </c>
      <c r="CC40" s="101">
        <v>280</v>
      </c>
      <c r="CD40" s="100">
        <v>16.630000000000003</v>
      </c>
      <c r="CE40" s="103"/>
      <c r="CF40" s="101" t="s">
        <v>804</v>
      </c>
      <c r="CG40" s="101">
        <v>5.7960000000000003</v>
      </c>
      <c r="CH40" s="101"/>
      <c r="CI40" s="104"/>
      <c r="CJ40" s="105" t="s">
        <v>55</v>
      </c>
      <c r="CL40" s="44"/>
      <c r="CN40" s="52">
        <f t="shared" si="47"/>
        <v>0</v>
      </c>
      <c r="CO40" s="53">
        <f t="shared" si="48"/>
        <v>0</v>
      </c>
      <c r="CP40" s="54">
        <f t="shared" si="49"/>
        <v>0</v>
      </c>
      <c r="CS40" s="3"/>
      <c r="CT40" s="9"/>
      <c r="CU40" s="9"/>
      <c r="CV40" s="9"/>
      <c r="CW40" s="9"/>
    </row>
    <row r="41" spans="1:101" ht="11.25" customHeight="1" x14ac:dyDescent="0.2">
      <c r="A41" s="22" t="str">
        <f>IF(D41&lt;&gt;"",MAX($A$7:A40)+1,"")</f>
        <v/>
      </c>
      <c r="B41" s="45"/>
      <c r="C41" s="45"/>
      <c r="D41" s="46"/>
      <c r="E41" s="46"/>
      <c r="F41" s="46"/>
      <c r="G41" s="70"/>
      <c r="H41" s="47" t="str">
        <f t="shared" si="14"/>
        <v/>
      </c>
      <c r="I41" s="46"/>
      <c r="J41" s="46"/>
      <c r="K41" s="45"/>
      <c r="L41" s="47" t="str">
        <f t="shared" si="15"/>
        <v/>
      </c>
      <c r="M41" s="46"/>
      <c r="N41" s="46"/>
      <c r="O41" s="45"/>
      <c r="P41" s="45"/>
      <c r="Q41" s="48" t="str">
        <f t="shared" si="16"/>
        <v/>
      </c>
      <c r="R41" s="48" t="str">
        <f t="shared" si="17"/>
        <v/>
      </c>
      <c r="S41" s="48" t="str">
        <f t="shared" si="18"/>
        <v/>
      </c>
      <c r="T41" s="48" t="str">
        <f t="shared" si="19"/>
        <v/>
      </c>
      <c r="U41" s="70"/>
      <c r="V41" s="70"/>
      <c r="W41" s="45"/>
      <c r="X41" s="45"/>
      <c r="Y41" s="45"/>
      <c r="Z41" s="45"/>
      <c r="AA41" s="48" t="str">
        <f t="shared" si="20"/>
        <v/>
      </c>
      <c r="AB41" s="48" t="str">
        <f t="shared" si="21"/>
        <v/>
      </c>
      <c r="AC41" s="3"/>
      <c r="AD41" s="47" t="str">
        <f ca="1">IF(ROW()-7&lt;=MAX($AX$8:$AX$305),CONCATENATE(IF(AND(AZ41&lt;&gt;"",AY41&lt;&gt;"Drážkovanie"),IF(RIGHT(VLOOKUP(ROW()-7,$AX$8:$AZ$305,2,FALSE),4)="dyha","Hrana ",IF(MID(VLOOKUP(ROW()-7,$AX$8:$AZ$305,2,FALSE),1,3)="HPL","","ABS ")),""),VLOOKUP(ROW()-7,$AX$8:$AZ$305,2,FALSE)),IF(ROW()-7&lt;=MAX($AX$8:$AX$305)+1,IF(SUM($AN$7:AN40)&lt;2,"Min. objednávka","Spolu odhad"),IF(AND(ROW()-7&lt;=MAX($AX$8:$AX$305)+2,AD40&lt;&gt;"Spolu odhad"),"Spolu odhad","")))</f>
        <v/>
      </c>
      <c r="AE41" s="47"/>
      <c r="AF41" s="47"/>
      <c r="AG41" s="47" t="str">
        <f t="shared" ca="1" si="22"/>
        <v/>
      </c>
      <c r="AH41" s="47" t="str">
        <f t="shared" ca="1" si="23"/>
        <v/>
      </c>
      <c r="AI41" s="47" t="str">
        <f t="shared" ca="1" si="24"/>
        <v/>
      </c>
      <c r="AJ41" s="117" t="str">
        <f t="shared" ca="1" si="25"/>
        <v/>
      </c>
      <c r="AK41" s="47" t="str">
        <f ca="1">IF(AY41&lt;&gt;"",ROUNDUP(IF(AX41&lt;=$BC$7,SUMIF($BB$8:$BB$299,AY41,$BJ$8:$BJ$299),0)+IF(AND(AX41&gt;$BC$7,AX41&lt;=$BE$7),SUMIF($BD$8:$BD$299,AY41,$BL$8:$BL$299),0)+IF(AND(AX41&gt;MAX($BC$7:$BC$299),AX41&lt;=MAX($BE$7:$BE$299)),SUMIF($BF$8:$BF$299,AY41,$BM$8:$BM$299),0),3),IF(AD41="dovoz odhad",SUMIF($AL$7:AL40,"m2",$AG$7:AG40),IF(AD41="lišta pod 80 mm",$AZ$304,IF(AD41="Drážkovanie",SUM($BN$8:$BN$299),IF(AD41="Zlepovanie (spájanie)",ROUNDUP(SUM($BK$8:$BK$299),3),IF(AD41="Formatovanie zlep. dielcov",ROUNDUP(SUM($BI$8:$BI$299),3),IF(AD41="Otvor na pánt Ø 35 mm",ROUNDUP(SUM($BT$8:$BT$299),3),"")))))))</f>
        <v/>
      </c>
      <c r="AL41" s="47" t="str">
        <f t="shared" ca="1" si="26"/>
        <v/>
      </c>
      <c r="AM41" s="119" t="str">
        <f t="shared" ca="1" si="27"/>
        <v/>
      </c>
      <c r="AN41" s="120" t="str">
        <f ca="1">IF(AD41="","",IF(AD41="Min. objednávka",2-SUM($AN$7:AN40),IF(AD41="Spolu odhad",ROUND(SUM($AN$7:AN40),2),IF(AM41="","???",ROUND(AG41*AM41,2)))))</f>
        <v/>
      </c>
      <c r="AO41" s="3"/>
      <c r="AP41" s="89" t="str">
        <f t="shared" si="28"/>
        <v/>
      </c>
      <c r="AQ41" s="3"/>
      <c r="AR41" s="22">
        <f t="shared" si="29"/>
        <v>1</v>
      </c>
      <c r="AS41" s="3"/>
      <c r="AT41" s="3"/>
      <c r="AU41" s="3"/>
      <c r="AV41" s="3"/>
      <c r="AW41" s="3"/>
      <c r="AX41" s="47" t="str">
        <f>IF(MAX($AX$7:AX40)+1&lt;=$AS$4,MAX($AX$7:AX40)+1,"")</f>
        <v/>
      </c>
      <c r="AY41" s="47" t="str">
        <f>IF(MAX($AX$7:AX40)+1&gt;$AS$4,"",IF(AX41&lt;=$BC$7,VLOOKUP(AX41,BA$8:BB$299,2,FALSE),IF(AX41&lt;=$BE$7,VLOOKUP(AX41,BC$8:BD$299,2,FALSE),IF(AX41&lt;=MAX($BE$8:$BE$299),VLOOKUP(AX41,BE$8:BF$299,2,FALSE),IF(AX41=$AS$4,VLOOKUP(AX41,$AS$4:$AU$4,2,FALSE),"")))))</f>
        <v/>
      </c>
      <c r="AZ41" s="47" t="str">
        <f>IF(MAX($AX$7:AX40)+1&gt;$AS$4,"",IF(AX41&lt;=$BC$7,"",IF(AX41&lt;=$BE$7,MID(VLOOKUP(AX41,BC$8:BD$299,2,FALSE),1,1),IF(AX41&lt;=MAX($BE$8:$BE$299),MID(VLOOKUP(AX41,BE$8:BF$299,2,FALSE),1,1),IF(AX41&lt;=$AS$4,VLOOKUP(AX41,$AS$4:$AU$4,3,FALSE),"")))))</f>
        <v/>
      </c>
      <c r="BA41" s="49" t="str">
        <f>IF(AND(BB41&lt;&gt;"",ISNA(VLOOKUP(BB41,BB$7:BB40,1,FALSE))),MAX(BA$7:BA40)+1,"")</f>
        <v/>
      </c>
      <c r="BB41" s="50" t="str">
        <f t="shared" si="30"/>
        <v/>
      </c>
      <c r="BC41" s="49" t="str">
        <f>IF(AND(BD41&lt;&gt;"",ISNA(VLOOKUP(BD41,BD$7:BD40,1,FALSE))),MAX(BC$7:BC40)+1,"")</f>
        <v/>
      </c>
      <c r="BD41" s="50" t="str">
        <f t="shared" si="31"/>
        <v/>
      </c>
      <c r="BE41" s="49" t="str">
        <f>IF(AND(BF41&lt;&gt;"",ISNA(VLOOKUP(BF41,BF$7:BF40,1,FALSE))),MAX(BE$7:BE40)+1,"")</f>
        <v/>
      </c>
      <c r="BF41" s="50" t="str">
        <f t="shared" si="32"/>
        <v/>
      </c>
      <c r="BG41" s="50" t="str">
        <f t="shared" si="33"/>
        <v xml:space="preserve">22x0,5 </v>
      </c>
      <c r="BH41" s="50" t="str">
        <f t="shared" si="34"/>
        <v xml:space="preserve">22x2 </v>
      </c>
      <c r="BI41" s="47" t="str">
        <f t="shared" si="35"/>
        <v/>
      </c>
      <c r="BJ41" s="47" t="str">
        <f t="shared" si="36"/>
        <v/>
      </c>
      <c r="BK41" s="47" t="str">
        <f t="shared" si="37"/>
        <v/>
      </c>
      <c r="BL41" s="47" t="str">
        <f t="shared" si="38"/>
        <v/>
      </c>
      <c r="BM41" s="47" t="str">
        <f t="shared" si="39"/>
        <v/>
      </c>
      <c r="BN41" s="51" t="str">
        <f t="shared" si="40"/>
        <v/>
      </c>
      <c r="BO41" s="51" t="str">
        <f t="shared" si="41"/>
        <v/>
      </c>
      <c r="BP41" s="51" t="str">
        <f t="shared" si="42"/>
        <v/>
      </c>
      <c r="BQ41" s="51" t="str">
        <f t="shared" si="43"/>
        <v/>
      </c>
      <c r="BR41" s="51" t="str">
        <f t="shared" si="44"/>
        <v/>
      </c>
      <c r="BS41" s="51" t="str">
        <f t="shared" si="45"/>
        <v/>
      </c>
      <c r="BT41" s="47" t="str">
        <f t="shared" si="46"/>
        <v/>
      </c>
      <c r="BU41" s="59" t="s">
        <v>1140</v>
      </c>
      <c r="BV41" s="48" t="s">
        <v>1259</v>
      </c>
      <c r="BW41" s="97"/>
      <c r="BX41" s="98"/>
      <c r="BY41" s="88"/>
      <c r="BZ41" s="99"/>
      <c r="CA41" s="100" t="s">
        <v>2330</v>
      </c>
      <c r="CB41" s="101" t="s">
        <v>56</v>
      </c>
      <c r="CC41" s="101">
        <v>281</v>
      </c>
      <c r="CD41" s="100">
        <v>17.810000000000002</v>
      </c>
      <c r="CE41" s="103"/>
      <c r="CF41" s="101" t="s">
        <v>804</v>
      </c>
      <c r="CG41" s="101">
        <v>5.7960000000000003</v>
      </c>
      <c r="CH41" s="101"/>
      <c r="CI41" s="104"/>
      <c r="CJ41" s="105" t="s">
        <v>56</v>
      </c>
      <c r="CL41" s="44"/>
      <c r="CN41" s="52">
        <f t="shared" si="47"/>
        <v>0</v>
      </c>
      <c r="CO41" s="53">
        <f t="shared" si="48"/>
        <v>0</v>
      </c>
      <c r="CP41" s="54">
        <f t="shared" si="49"/>
        <v>0</v>
      </c>
      <c r="CS41" s="3"/>
      <c r="CT41" s="9"/>
      <c r="CU41" s="9"/>
      <c r="CV41" s="9"/>
      <c r="CW41" s="9"/>
    </row>
    <row r="42" spans="1:101" ht="11.25" customHeight="1" x14ac:dyDescent="0.2">
      <c r="A42" s="22" t="str">
        <f>IF(D42&lt;&gt;"",MAX($A$7:A41)+1,"")</f>
        <v/>
      </c>
      <c r="B42" s="45"/>
      <c r="C42" s="45"/>
      <c r="D42" s="46"/>
      <c r="E42" s="46"/>
      <c r="F42" s="46"/>
      <c r="G42" s="70"/>
      <c r="H42" s="47" t="str">
        <f t="shared" si="14"/>
        <v/>
      </c>
      <c r="I42" s="46"/>
      <c r="J42" s="46"/>
      <c r="K42" s="45"/>
      <c r="L42" s="47" t="str">
        <f t="shared" si="15"/>
        <v/>
      </c>
      <c r="M42" s="46"/>
      <c r="N42" s="46"/>
      <c r="O42" s="45"/>
      <c r="P42" s="45"/>
      <c r="Q42" s="48" t="str">
        <f t="shared" si="16"/>
        <v/>
      </c>
      <c r="R42" s="48" t="str">
        <f t="shared" si="17"/>
        <v/>
      </c>
      <c r="S42" s="48" t="str">
        <f t="shared" si="18"/>
        <v/>
      </c>
      <c r="T42" s="48" t="str">
        <f t="shared" si="19"/>
        <v/>
      </c>
      <c r="U42" s="70"/>
      <c r="V42" s="70"/>
      <c r="W42" s="45"/>
      <c r="X42" s="45"/>
      <c r="Y42" s="45"/>
      <c r="Z42" s="45"/>
      <c r="AA42" s="48" t="str">
        <f t="shared" si="20"/>
        <v/>
      </c>
      <c r="AB42" s="48" t="str">
        <f t="shared" si="21"/>
        <v/>
      </c>
      <c r="AC42" s="3"/>
      <c r="AD42" s="47" t="str">
        <f ca="1">IF(ROW()-7&lt;=MAX($AX$8:$AX$305),CONCATENATE(IF(AND(AZ42&lt;&gt;"",AY42&lt;&gt;"Drážkovanie"),IF(RIGHT(VLOOKUP(ROW()-7,$AX$8:$AZ$305,2,FALSE),4)="dyha","Hrana ",IF(MID(VLOOKUP(ROW()-7,$AX$8:$AZ$305,2,FALSE),1,3)="HPL","","ABS ")),""),VLOOKUP(ROW()-7,$AX$8:$AZ$305,2,FALSE)),IF(ROW()-7&lt;=MAX($AX$8:$AX$305)+1,IF(SUM($AN$7:AN41)&lt;2,"Min. objednávka","Spolu odhad"),IF(AND(ROW()-7&lt;=MAX($AX$8:$AX$305)+2,AD41&lt;&gt;"Spolu odhad"),"Spolu odhad","")))</f>
        <v/>
      </c>
      <c r="AE42" s="47"/>
      <c r="AF42" s="47"/>
      <c r="AG42" s="47" t="str">
        <f t="shared" ca="1" si="22"/>
        <v/>
      </c>
      <c r="AH42" s="47" t="str">
        <f t="shared" ca="1" si="23"/>
        <v/>
      </c>
      <c r="AI42" s="47" t="str">
        <f t="shared" ca="1" si="24"/>
        <v/>
      </c>
      <c r="AJ42" s="117" t="str">
        <f t="shared" ca="1" si="25"/>
        <v/>
      </c>
      <c r="AK42" s="47" t="str">
        <f ca="1">IF(AY42&lt;&gt;"",ROUNDUP(IF(AX42&lt;=$BC$7,SUMIF($BB$8:$BB$299,AY42,$BJ$8:$BJ$299),0)+IF(AND(AX42&gt;$BC$7,AX42&lt;=$BE$7),SUMIF($BD$8:$BD$299,AY42,$BL$8:$BL$299),0)+IF(AND(AX42&gt;MAX($BC$7:$BC$299),AX42&lt;=MAX($BE$7:$BE$299)),SUMIF($BF$8:$BF$299,AY42,$BM$8:$BM$299),0),3),IF(AD42="dovoz odhad",SUMIF($AL$7:AL41,"m2",$AG$7:AG41),IF(AD42="lišta pod 80 mm",$AZ$304,IF(AD42="Drážkovanie",SUM($BN$8:$BN$299),IF(AD42="Zlepovanie (spájanie)",ROUNDUP(SUM($BK$8:$BK$299),3),IF(AD42="Formatovanie zlep. dielcov",ROUNDUP(SUM($BI$8:$BI$299),3),IF(AD42="Otvor na pánt Ø 35 mm",ROUNDUP(SUM($BT$8:$BT$299),3),"")))))))</f>
        <v/>
      </c>
      <c r="AL42" s="47" t="str">
        <f t="shared" ca="1" si="26"/>
        <v/>
      </c>
      <c r="AM42" s="119" t="str">
        <f t="shared" ca="1" si="27"/>
        <v/>
      </c>
      <c r="AN42" s="120" t="str">
        <f ca="1">IF(AD42="","",IF(AD42="Min. objednávka",2-SUM($AN$7:AN41),IF(AD42="Spolu odhad",ROUND(SUM($AN$7:AN41),2),IF(AM42="","???",ROUND(AG42*AM42,2)))))</f>
        <v/>
      </c>
      <c r="AO42" s="3"/>
      <c r="AP42" s="89" t="str">
        <f t="shared" si="28"/>
        <v/>
      </c>
      <c r="AQ42" s="3"/>
      <c r="AR42" s="22">
        <f t="shared" si="29"/>
        <v>1</v>
      </c>
      <c r="AS42" s="3"/>
      <c r="AT42" s="3"/>
      <c r="AU42" s="3"/>
      <c r="AV42" s="3"/>
      <c r="AW42" s="3"/>
      <c r="AX42" s="47" t="str">
        <f>IF(MAX($AX$7:AX41)+1&lt;=$AS$4,MAX($AX$7:AX41)+1,"")</f>
        <v/>
      </c>
      <c r="AY42" s="47" t="str">
        <f>IF(MAX($AX$7:AX41)+1&gt;$AS$4,"",IF(AX42&lt;=$BC$7,VLOOKUP(AX42,BA$8:BB$299,2,FALSE),IF(AX42&lt;=$BE$7,VLOOKUP(AX42,BC$8:BD$299,2,FALSE),IF(AX42&lt;=MAX($BE$8:$BE$299),VLOOKUP(AX42,BE$8:BF$299,2,FALSE),IF(AX42=$AS$4,VLOOKUP(AX42,$AS$4:$AU$4,2,FALSE),"")))))</f>
        <v/>
      </c>
      <c r="AZ42" s="47" t="str">
        <f>IF(MAX($AX$7:AX41)+1&gt;$AS$4,"",IF(AX42&lt;=$BC$7,"",IF(AX42&lt;=$BE$7,MID(VLOOKUP(AX42,BC$8:BD$299,2,FALSE),1,1),IF(AX42&lt;=MAX($BE$8:$BE$299),MID(VLOOKUP(AX42,BE$8:BF$299,2,FALSE),1,1),IF(AX42&lt;=$AS$4,VLOOKUP(AX42,$AS$4:$AU$4,3,FALSE),"")))))</f>
        <v/>
      </c>
      <c r="BA42" s="49" t="str">
        <f>IF(AND(BB42&lt;&gt;"",ISNA(VLOOKUP(BB42,BB$7:BB41,1,FALSE))),MAX(BA$7:BA41)+1,"")</f>
        <v/>
      </c>
      <c r="BB42" s="50" t="str">
        <f t="shared" si="30"/>
        <v/>
      </c>
      <c r="BC42" s="49" t="str">
        <f>IF(AND(BD42&lt;&gt;"",ISNA(VLOOKUP(BD42,BD$7:BD41,1,FALSE))),MAX(BC$7:BC41)+1,"")</f>
        <v/>
      </c>
      <c r="BD42" s="50" t="str">
        <f t="shared" si="31"/>
        <v/>
      </c>
      <c r="BE42" s="49" t="str">
        <f>IF(AND(BF42&lt;&gt;"",ISNA(VLOOKUP(BF42,BF$7:BF41,1,FALSE))),MAX(BE$7:BE41)+1,"")</f>
        <v/>
      </c>
      <c r="BF42" s="50" t="str">
        <f t="shared" si="32"/>
        <v/>
      </c>
      <c r="BG42" s="50" t="str">
        <f t="shared" si="33"/>
        <v xml:space="preserve">22x0,5 </v>
      </c>
      <c r="BH42" s="50" t="str">
        <f t="shared" si="34"/>
        <v xml:space="preserve">22x2 </v>
      </c>
      <c r="BI42" s="47" t="str">
        <f t="shared" si="35"/>
        <v/>
      </c>
      <c r="BJ42" s="47" t="str">
        <f t="shared" si="36"/>
        <v/>
      </c>
      <c r="BK42" s="47" t="str">
        <f t="shared" si="37"/>
        <v/>
      </c>
      <c r="BL42" s="47" t="str">
        <f t="shared" si="38"/>
        <v/>
      </c>
      <c r="BM42" s="47" t="str">
        <f t="shared" si="39"/>
        <v/>
      </c>
      <c r="BN42" s="51" t="str">
        <f t="shared" si="40"/>
        <v/>
      </c>
      <c r="BO42" s="51" t="str">
        <f t="shared" si="41"/>
        <v/>
      </c>
      <c r="BP42" s="51" t="str">
        <f t="shared" si="42"/>
        <v/>
      </c>
      <c r="BQ42" s="51" t="str">
        <f t="shared" si="43"/>
        <v/>
      </c>
      <c r="BR42" s="51" t="str">
        <f t="shared" si="44"/>
        <v/>
      </c>
      <c r="BS42" s="51" t="str">
        <f t="shared" si="45"/>
        <v/>
      </c>
      <c r="BT42" s="47" t="str">
        <f t="shared" si="46"/>
        <v/>
      </c>
      <c r="BU42" s="59" t="s">
        <v>332</v>
      </c>
      <c r="BV42" s="48" t="s">
        <v>1260</v>
      </c>
      <c r="BW42" s="97"/>
      <c r="BX42" s="98"/>
      <c r="BY42" s="88"/>
      <c r="BZ42" s="99"/>
      <c r="CA42" s="100" t="s">
        <v>2331</v>
      </c>
      <c r="CB42" s="101" t="s">
        <v>57</v>
      </c>
      <c r="CC42" s="101">
        <v>282</v>
      </c>
      <c r="CD42" s="100">
        <v>17.810000000000002</v>
      </c>
      <c r="CE42" s="103"/>
      <c r="CF42" s="101" t="s">
        <v>804</v>
      </c>
      <c r="CG42" s="101">
        <v>5.7960000000000003</v>
      </c>
      <c r="CH42" s="101"/>
      <c r="CI42" s="104"/>
      <c r="CJ42" s="105" t="s">
        <v>57</v>
      </c>
      <c r="CL42" s="44"/>
      <c r="CN42" s="52">
        <f t="shared" si="47"/>
        <v>0</v>
      </c>
      <c r="CO42" s="53">
        <f t="shared" si="48"/>
        <v>0</v>
      </c>
      <c r="CP42" s="54">
        <f t="shared" si="49"/>
        <v>0</v>
      </c>
      <c r="CS42" s="3"/>
      <c r="CT42" s="9"/>
      <c r="CU42" s="9"/>
      <c r="CV42" s="9"/>
      <c r="CW42" s="9"/>
    </row>
    <row r="43" spans="1:101" ht="11.25" customHeight="1" x14ac:dyDescent="0.2">
      <c r="A43" s="22" t="str">
        <f>IF(D43&lt;&gt;"",MAX($A$7:A42)+1,"")</f>
        <v/>
      </c>
      <c r="B43" s="45"/>
      <c r="C43" s="45"/>
      <c r="D43" s="46"/>
      <c r="E43" s="46"/>
      <c r="F43" s="46"/>
      <c r="G43" s="70"/>
      <c r="H43" s="47" t="str">
        <f t="shared" si="14"/>
        <v/>
      </c>
      <c r="I43" s="46"/>
      <c r="J43" s="46"/>
      <c r="K43" s="45"/>
      <c r="L43" s="47" t="str">
        <f t="shared" si="15"/>
        <v/>
      </c>
      <c r="M43" s="46"/>
      <c r="N43" s="46"/>
      <c r="O43" s="45"/>
      <c r="P43" s="45"/>
      <c r="Q43" s="48" t="str">
        <f t="shared" si="16"/>
        <v/>
      </c>
      <c r="R43" s="48" t="str">
        <f t="shared" si="17"/>
        <v/>
      </c>
      <c r="S43" s="48" t="str">
        <f t="shared" si="18"/>
        <v/>
      </c>
      <c r="T43" s="48" t="str">
        <f t="shared" si="19"/>
        <v/>
      </c>
      <c r="U43" s="70"/>
      <c r="V43" s="70"/>
      <c r="W43" s="45"/>
      <c r="X43" s="45"/>
      <c r="Y43" s="45"/>
      <c r="Z43" s="45"/>
      <c r="AA43" s="48" t="str">
        <f t="shared" si="20"/>
        <v/>
      </c>
      <c r="AB43" s="48" t="str">
        <f t="shared" si="21"/>
        <v/>
      </c>
      <c r="AC43" s="3"/>
      <c r="AD43" s="47" t="str">
        <f ca="1">IF(ROW()-7&lt;=MAX($AX$8:$AX$305),CONCATENATE(IF(AND(AZ43&lt;&gt;"",AY43&lt;&gt;"Drážkovanie"),IF(RIGHT(VLOOKUP(ROW()-7,$AX$8:$AZ$305,2,FALSE),4)="dyha","Hrana ",IF(MID(VLOOKUP(ROW()-7,$AX$8:$AZ$305,2,FALSE),1,3)="HPL","","ABS ")),""),VLOOKUP(ROW()-7,$AX$8:$AZ$305,2,FALSE)),IF(ROW()-7&lt;=MAX($AX$8:$AX$305)+1,IF(SUM($AN$7:AN42)&lt;2,"Min. objednávka","Spolu odhad"),IF(AND(ROW()-7&lt;=MAX($AX$8:$AX$305)+2,AD42&lt;&gt;"Spolu odhad"),"Spolu odhad","")))</f>
        <v/>
      </c>
      <c r="AE43" s="47"/>
      <c r="AF43" s="47"/>
      <c r="AG43" s="47" t="str">
        <f t="shared" ca="1" si="22"/>
        <v/>
      </c>
      <c r="AH43" s="47" t="str">
        <f t="shared" ca="1" si="23"/>
        <v/>
      </c>
      <c r="AI43" s="47" t="str">
        <f t="shared" ca="1" si="24"/>
        <v/>
      </c>
      <c r="AJ43" s="117" t="str">
        <f t="shared" ca="1" si="25"/>
        <v/>
      </c>
      <c r="AK43" s="47" t="str">
        <f ca="1">IF(AY43&lt;&gt;"",ROUNDUP(IF(AX43&lt;=$BC$7,SUMIF($BB$8:$BB$299,AY43,$BJ$8:$BJ$299),0)+IF(AND(AX43&gt;$BC$7,AX43&lt;=$BE$7),SUMIF($BD$8:$BD$299,AY43,$BL$8:$BL$299),0)+IF(AND(AX43&gt;MAX($BC$7:$BC$299),AX43&lt;=MAX($BE$7:$BE$299)),SUMIF($BF$8:$BF$299,AY43,$BM$8:$BM$299),0),3),IF(AD43="dovoz odhad",SUMIF($AL$7:AL42,"m2",$AG$7:AG42),IF(AD43="lišta pod 80 mm",$AZ$304,IF(AD43="Drážkovanie",SUM($BN$8:$BN$299),IF(AD43="Zlepovanie (spájanie)",ROUNDUP(SUM($BK$8:$BK$299),3),IF(AD43="Formatovanie zlep. dielcov",ROUNDUP(SUM($BI$8:$BI$299),3),IF(AD43="Otvor na pánt Ø 35 mm",ROUNDUP(SUM($BT$8:$BT$299),3),"")))))))</f>
        <v/>
      </c>
      <c r="AL43" s="47" t="str">
        <f t="shared" ca="1" si="26"/>
        <v/>
      </c>
      <c r="AM43" s="119" t="str">
        <f t="shared" ca="1" si="27"/>
        <v/>
      </c>
      <c r="AN43" s="120" t="str">
        <f ca="1">IF(AD43="","",IF(AD43="Min. objednávka",2-SUM($AN$7:AN42),IF(AD43="Spolu odhad",ROUND(SUM($AN$7:AN42),2),IF(AM43="","???",ROUND(AG43*AM43,2)))))</f>
        <v/>
      </c>
      <c r="AO43" s="3"/>
      <c r="AP43" s="89" t="str">
        <f t="shared" si="28"/>
        <v/>
      </c>
      <c r="AQ43" s="3"/>
      <c r="AR43" s="22">
        <f t="shared" si="29"/>
        <v>1</v>
      </c>
      <c r="AS43" s="3"/>
      <c r="AT43" s="3"/>
      <c r="AU43" s="3"/>
      <c r="AV43" s="3"/>
      <c r="AW43" s="3"/>
      <c r="AX43" s="47" t="str">
        <f>IF(MAX($AX$7:AX42)+1&lt;=$AS$4,MAX($AX$7:AX42)+1,"")</f>
        <v/>
      </c>
      <c r="AY43" s="47" t="str">
        <f>IF(MAX($AX$7:AX42)+1&gt;$AS$4,"",IF(AX43&lt;=$BC$7,VLOOKUP(AX43,BA$8:BB$299,2,FALSE),IF(AX43&lt;=$BE$7,VLOOKUP(AX43,BC$8:BD$299,2,FALSE),IF(AX43&lt;=MAX($BE$8:$BE$299),VLOOKUP(AX43,BE$8:BF$299,2,FALSE),IF(AX43=$AS$4,VLOOKUP(AX43,$AS$4:$AU$4,2,FALSE),"")))))</f>
        <v/>
      </c>
      <c r="AZ43" s="47" t="str">
        <f>IF(MAX($AX$7:AX42)+1&gt;$AS$4,"",IF(AX43&lt;=$BC$7,"",IF(AX43&lt;=$BE$7,MID(VLOOKUP(AX43,BC$8:BD$299,2,FALSE),1,1),IF(AX43&lt;=MAX($BE$8:$BE$299),MID(VLOOKUP(AX43,BE$8:BF$299,2,FALSE),1,1),IF(AX43&lt;=$AS$4,VLOOKUP(AX43,$AS$4:$AU$4,3,FALSE),"")))))</f>
        <v/>
      </c>
      <c r="BA43" s="49" t="str">
        <f>IF(AND(BB43&lt;&gt;"",ISNA(VLOOKUP(BB43,BB$7:BB42,1,FALSE))),MAX(BA$7:BA42)+1,"")</f>
        <v/>
      </c>
      <c r="BB43" s="50" t="str">
        <f t="shared" si="30"/>
        <v/>
      </c>
      <c r="BC43" s="49" t="str">
        <f>IF(AND(BD43&lt;&gt;"",ISNA(VLOOKUP(BD43,BD$7:BD42,1,FALSE))),MAX(BC$7:BC42)+1,"")</f>
        <v/>
      </c>
      <c r="BD43" s="50" t="str">
        <f t="shared" si="31"/>
        <v/>
      </c>
      <c r="BE43" s="49" t="str">
        <f>IF(AND(BF43&lt;&gt;"",ISNA(VLOOKUP(BF43,BF$7:BF42,1,FALSE))),MAX(BE$7:BE42)+1,"")</f>
        <v/>
      </c>
      <c r="BF43" s="50" t="str">
        <f t="shared" si="32"/>
        <v/>
      </c>
      <c r="BG43" s="50" t="str">
        <f t="shared" si="33"/>
        <v xml:space="preserve">22x0,5 </v>
      </c>
      <c r="BH43" s="50" t="str">
        <f t="shared" si="34"/>
        <v xml:space="preserve">22x2 </v>
      </c>
      <c r="BI43" s="47" t="str">
        <f t="shared" si="35"/>
        <v/>
      </c>
      <c r="BJ43" s="47" t="str">
        <f t="shared" si="36"/>
        <v/>
      </c>
      <c r="BK43" s="47" t="str">
        <f t="shared" si="37"/>
        <v/>
      </c>
      <c r="BL43" s="47" t="str">
        <f t="shared" si="38"/>
        <v/>
      </c>
      <c r="BM43" s="47" t="str">
        <f t="shared" si="39"/>
        <v/>
      </c>
      <c r="BN43" s="51" t="str">
        <f t="shared" si="40"/>
        <v/>
      </c>
      <c r="BO43" s="51" t="str">
        <f t="shared" si="41"/>
        <v/>
      </c>
      <c r="BP43" s="51" t="str">
        <f t="shared" si="42"/>
        <v/>
      </c>
      <c r="BQ43" s="51" t="str">
        <f t="shared" si="43"/>
        <v/>
      </c>
      <c r="BR43" s="51" t="str">
        <f t="shared" si="44"/>
        <v/>
      </c>
      <c r="BS43" s="51" t="str">
        <f t="shared" si="45"/>
        <v/>
      </c>
      <c r="BT43" s="47" t="str">
        <f t="shared" si="46"/>
        <v/>
      </c>
      <c r="BU43" s="59" t="s">
        <v>334</v>
      </c>
      <c r="BV43" s="48" t="s">
        <v>1172</v>
      </c>
      <c r="BW43" s="97"/>
      <c r="BX43" s="98"/>
      <c r="BY43" s="88"/>
      <c r="BZ43" s="99"/>
      <c r="CA43" s="100" t="s">
        <v>2332</v>
      </c>
      <c r="CB43" s="101" t="s">
        <v>58</v>
      </c>
      <c r="CC43" s="101">
        <v>283</v>
      </c>
      <c r="CD43" s="100">
        <v>14.209999999999999</v>
      </c>
      <c r="CE43" s="103"/>
      <c r="CF43" s="101" t="s">
        <v>804</v>
      </c>
      <c r="CG43" s="101">
        <v>5.7960000000000003</v>
      </c>
      <c r="CH43" s="101"/>
      <c r="CI43" s="104"/>
      <c r="CJ43" s="105" t="s">
        <v>58</v>
      </c>
      <c r="CL43" s="44"/>
      <c r="CN43" s="52">
        <f t="shared" si="47"/>
        <v>0</v>
      </c>
      <c r="CO43" s="53">
        <f t="shared" si="48"/>
        <v>0</v>
      </c>
      <c r="CP43" s="54">
        <f t="shared" si="49"/>
        <v>0</v>
      </c>
      <c r="CS43" s="3"/>
      <c r="CT43" s="9"/>
      <c r="CU43" s="9"/>
      <c r="CV43" s="9"/>
      <c r="CW43" s="9"/>
    </row>
    <row r="44" spans="1:101" ht="11.25" customHeight="1" x14ac:dyDescent="0.2">
      <c r="A44" s="22" t="str">
        <f>IF(D44&lt;&gt;"",MAX($A$7:A43)+1,"")</f>
        <v/>
      </c>
      <c r="B44" s="45"/>
      <c r="C44" s="45"/>
      <c r="D44" s="46"/>
      <c r="E44" s="46"/>
      <c r="F44" s="46"/>
      <c r="G44" s="70"/>
      <c r="H44" s="47" t="str">
        <f t="shared" si="14"/>
        <v/>
      </c>
      <c r="I44" s="46"/>
      <c r="J44" s="46"/>
      <c r="K44" s="45"/>
      <c r="L44" s="47" t="str">
        <f t="shared" si="15"/>
        <v/>
      </c>
      <c r="M44" s="46"/>
      <c r="N44" s="46"/>
      <c r="O44" s="45"/>
      <c r="P44" s="45"/>
      <c r="Q44" s="48" t="str">
        <f t="shared" si="16"/>
        <v/>
      </c>
      <c r="R44" s="48" t="str">
        <f t="shared" si="17"/>
        <v/>
      </c>
      <c r="S44" s="48" t="str">
        <f t="shared" si="18"/>
        <v/>
      </c>
      <c r="T44" s="48" t="str">
        <f t="shared" si="19"/>
        <v/>
      </c>
      <c r="U44" s="70"/>
      <c r="V44" s="70"/>
      <c r="W44" s="45"/>
      <c r="X44" s="45"/>
      <c r="Y44" s="45"/>
      <c r="Z44" s="45"/>
      <c r="AA44" s="48" t="str">
        <f t="shared" si="20"/>
        <v/>
      </c>
      <c r="AB44" s="48" t="str">
        <f t="shared" si="21"/>
        <v/>
      </c>
      <c r="AC44" s="3"/>
      <c r="AD44" s="47" t="str">
        <f ca="1">IF(ROW()-7&lt;=MAX($AX$8:$AX$305),CONCATENATE(IF(AND(AZ44&lt;&gt;"",AY44&lt;&gt;"Drážkovanie"),IF(RIGHT(VLOOKUP(ROW()-7,$AX$8:$AZ$305,2,FALSE),4)="dyha","Hrana ",IF(MID(VLOOKUP(ROW()-7,$AX$8:$AZ$305,2,FALSE),1,3)="HPL","","ABS ")),""),VLOOKUP(ROW()-7,$AX$8:$AZ$305,2,FALSE)),IF(ROW()-7&lt;=MAX($AX$8:$AX$305)+1,IF(SUM($AN$7:AN43)&lt;2,"Min. objednávka","Spolu odhad"),IF(AND(ROW()-7&lt;=MAX($AX$8:$AX$305)+2,AD43&lt;&gt;"Spolu odhad"),"Spolu odhad","")))</f>
        <v/>
      </c>
      <c r="AE44" s="47"/>
      <c r="AF44" s="47"/>
      <c r="AG44" s="47" t="str">
        <f t="shared" ca="1" si="22"/>
        <v/>
      </c>
      <c r="AH44" s="47" t="str">
        <f t="shared" ca="1" si="23"/>
        <v/>
      </c>
      <c r="AI44" s="47" t="str">
        <f t="shared" ca="1" si="24"/>
        <v/>
      </c>
      <c r="AJ44" s="117" t="str">
        <f t="shared" ca="1" si="25"/>
        <v/>
      </c>
      <c r="AK44" s="47" t="str">
        <f ca="1">IF(AY44&lt;&gt;"",ROUNDUP(IF(AX44&lt;=$BC$7,SUMIF($BB$8:$BB$299,AY44,$BJ$8:$BJ$299),0)+IF(AND(AX44&gt;$BC$7,AX44&lt;=$BE$7),SUMIF($BD$8:$BD$299,AY44,$BL$8:$BL$299),0)+IF(AND(AX44&gt;MAX($BC$7:$BC$299),AX44&lt;=MAX($BE$7:$BE$299)),SUMIF($BF$8:$BF$299,AY44,$BM$8:$BM$299),0),3),IF(AD44="dovoz odhad",SUMIF($AL$7:AL43,"m2",$AG$7:AG43),IF(AD44="lišta pod 80 mm",$AZ$304,IF(AD44="Drážkovanie",SUM($BN$8:$BN$299),IF(AD44="Zlepovanie (spájanie)",ROUNDUP(SUM($BK$8:$BK$299),3),IF(AD44="Formatovanie zlep. dielcov",ROUNDUP(SUM($BI$8:$BI$299),3),IF(AD44="Otvor na pánt Ø 35 mm",ROUNDUP(SUM($BT$8:$BT$299),3),"")))))))</f>
        <v/>
      </c>
      <c r="AL44" s="47" t="str">
        <f t="shared" ca="1" si="26"/>
        <v/>
      </c>
      <c r="AM44" s="119" t="str">
        <f t="shared" ca="1" si="27"/>
        <v/>
      </c>
      <c r="AN44" s="120" t="str">
        <f ca="1">IF(AD44="","",IF(AD44="Min. objednávka",2-SUM($AN$7:AN43),IF(AD44="Spolu odhad",ROUND(SUM($AN$7:AN43),2),IF(AM44="","???",ROUND(AG44*AM44,2)))))</f>
        <v/>
      </c>
      <c r="AO44" s="3"/>
      <c r="AP44" s="89" t="str">
        <f t="shared" si="28"/>
        <v/>
      </c>
      <c r="AQ44" s="3"/>
      <c r="AR44" s="22">
        <f t="shared" si="29"/>
        <v>1</v>
      </c>
      <c r="AS44" s="3"/>
      <c r="AT44" s="3"/>
      <c r="AU44" s="3"/>
      <c r="AV44" s="3"/>
      <c r="AW44" s="3"/>
      <c r="AX44" s="47" t="str">
        <f>IF(MAX($AX$7:AX43)+1&lt;=$AS$4,MAX($AX$7:AX43)+1,"")</f>
        <v/>
      </c>
      <c r="AY44" s="47" t="str">
        <f>IF(MAX($AX$7:AX43)+1&gt;$AS$4,"",IF(AX44&lt;=$BC$7,VLOOKUP(AX44,BA$8:BB$299,2,FALSE),IF(AX44&lt;=$BE$7,VLOOKUP(AX44,BC$8:BD$299,2,FALSE),IF(AX44&lt;=MAX($BE$8:$BE$299),VLOOKUP(AX44,BE$8:BF$299,2,FALSE),IF(AX44=$AS$4,VLOOKUP(AX44,$AS$4:$AU$4,2,FALSE),"")))))</f>
        <v/>
      </c>
      <c r="AZ44" s="47" t="str">
        <f>IF(MAX($AX$7:AX43)+1&gt;$AS$4,"",IF(AX44&lt;=$BC$7,"",IF(AX44&lt;=$BE$7,MID(VLOOKUP(AX44,BC$8:BD$299,2,FALSE),1,1),IF(AX44&lt;=MAX($BE$8:$BE$299),MID(VLOOKUP(AX44,BE$8:BF$299,2,FALSE),1,1),IF(AX44&lt;=$AS$4,VLOOKUP(AX44,$AS$4:$AU$4,3,FALSE),"")))))</f>
        <v/>
      </c>
      <c r="BA44" s="49" t="str">
        <f>IF(AND(BB44&lt;&gt;"",ISNA(VLOOKUP(BB44,BB$7:BB43,1,FALSE))),MAX(BA$7:BA43)+1,"")</f>
        <v/>
      </c>
      <c r="BB44" s="50" t="str">
        <f t="shared" si="30"/>
        <v/>
      </c>
      <c r="BC44" s="49" t="str">
        <f>IF(AND(BD44&lt;&gt;"",ISNA(VLOOKUP(BD44,BD$7:BD43,1,FALSE))),MAX(BC$7:BC43)+1,"")</f>
        <v/>
      </c>
      <c r="BD44" s="50" t="str">
        <f t="shared" si="31"/>
        <v/>
      </c>
      <c r="BE44" s="49" t="str">
        <f>IF(AND(BF44&lt;&gt;"",ISNA(VLOOKUP(BF44,BF$7:BF43,1,FALSE))),MAX(BE$7:BE43)+1,"")</f>
        <v/>
      </c>
      <c r="BF44" s="50" t="str">
        <f t="shared" si="32"/>
        <v/>
      </c>
      <c r="BG44" s="50" t="str">
        <f t="shared" si="33"/>
        <v xml:space="preserve">22x0,5 </v>
      </c>
      <c r="BH44" s="50" t="str">
        <f t="shared" si="34"/>
        <v xml:space="preserve">22x2 </v>
      </c>
      <c r="BI44" s="47" t="str">
        <f t="shared" si="35"/>
        <v/>
      </c>
      <c r="BJ44" s="47" t="str">
        <f t="shared" si="36"/>
        <v/>
      </c>
      <c r="BK44" s="47" t="str">
        <f t="shared" si="37"/>
        <v/>
      </c>
      <c r="BL44" s="47" t="str">
        <f t="shared" si="38"/>
        <v/>
      </c>
      <c r="BM44" s="47" t="str">
        <f t="shared" si="39"/>
        <v/>
      </c>
      <c r="BN44" s="51" t="str">
        <f t="shared" si="40"/>
        <v/>
      </c>
      <c r="BO44" s="51" t="str">
        <f t="shared" si="41"/>
        <v/>
      </c>
      <c r="BP44" s="51" t="str">
        <f t="shared" si="42"/>
        <v/>
      </c>
      <c r="BQ44" s="51" t="str">
        <f t="shared" si="43"/>
        <v/>
      </c>
      <c r="BR44" s="51" t="str">
        <f t="shared" si="44"/>
        <v/>
      </c>
      <c r="BS44" s="51" t="str">
        <f t="shared" si="45"/>
        <v/>
      </c>
      <c r="BT44" s="47" t="str">
        <f t="shared" si="46"/>
        <v/>
      </c>
      <c r="BU44" s="59" t="s">
        <v>1141</v>
      </c>
      <c r="BV44" s="48" t="s">
        <v>331</v>
      </c>
      <c r="BW44" s="97"/>
      <c r="BX44" s="98"/>
      <c r="BY44" s="88"/>
      <c r="BZ44" s="99"/>
      <c r="CA44" s="100" t="s">
        <v>2333</v>
      </c>
      <c r="CB44" s="101" t="s">
        <v>872</v>
      </c>
      <c r="CC44" s="101">
        <v>192</v>
      </c>
      <c r="CD44" s="88">
        <v>11.1</v>
      </c>
      <c r="CE44" s="103"/>
      <c r="CF44" s="101" t="s">
        <v>804</v>
      </c>
      <c r="CG44" s="101">
        <v>5.7960000000000003</v>
      </c>
      <c r="CH44" s="101"/>
      <c r="CI44" s="104"/>
      <c r="CJ44" s="105" t="s">
        <v>872</v>
      </c>
      <c r="CL44" s="44"/>
      <c r="CN44" s="52">
        <f t="shared" si="47"/>
        <v>0</v>
      </c>
      <c r="CO44" s="53">
        <f t="shared" si="48"/>
        <v>0</v>
      </c>
      <c r="CP44" s="54">
        <f t="shared" si="49"/>
        <v>0</v>
      </c>
      <c r="CS44" s="3"/>
      <c r="CT44" s="9"/>
      <c r="CU44" s="9"/>
      <c r="CV44" s="9"/>
      <c r="CW44" s="9"/>
    </row>
    <row r="45" spans="1:101" ht="11.25" customHeight="1" x14ac:dyDescent="0.2">
      <c r="A45" s="22" t="str">
        <f>IF(D45&lt;&gt;"",MAX($A$7:A44)+1,"")</f>
        <v/>
      </c>
      <c r="B45" s="45"/>
      <c r="C45" s="45"/>
      <c r="D45" s="46"/>
      <c r="E45" s="46"/>
      <c r="F45" s="46"/>
      <c r="G45" s="70"/>
      <c r="H45" s="47" t="str">
        <f t="shared" si="14"/>
        <v/>
      </c>
      <c r="I45" s="46"/>
      <c r="J45" s="46"/>
      <c r="K45" s="45"/>
      <c r="L45" s="47" t="str">
        <f t="shared" si="15"/>
        <v/>
      </c>
      <c r="M45" s="46"/>
      <c r="N45" s="46"/>
      <c r="O45" s="45"/>
      <c r="P45" s="45"/>
      <c r="Q45" s="48" t="str">
        <f t="shared" si="16"/>
        <v/>
      </c>
      <c r="R45" s="48" t="str">
        <f t="shared" si="17"/>
        <v/>
      </c>
      <c r="S45" s="48" t="str">
        <f t="shared" si="18"/>
        <v/>
      </c>
      <c r="T45" s="48" t="str">
        <f t="shared" si="19"/>
        <v/>
      </c>
      <c r="U45" s="70"/>
      <c r="V45" s="70"/>
      <c r="W45" s="45"/>
      <c r="X45" s="45"/>
      <c r="Y45" s="45"/>
      <c r="Z45" s="45"/>
      <c r="AA45" s="48" t="str">
        <f t="shared" si="20"/>
        <v/>
      </c>
      <c r="AB45" s="48" t="str">
        <f t="shared" si="21"/>
        <v/>
      </c>
      <c r="AC45" s="3"/>
      <c r="AD45" s="47" t="str">
        <f ca="1">IF(ROW()-7&lt;=MAX($AX$8:$AX$305),CONCATENATE(IF(AND(AZ45&lt;&gt;"",AY45&lt;&gt;"Drážkovanie"),IF(RIGHT(VLOOKUP(ROW()-7,$AX$8:$AZ$305,2,FALSE),4)="dyha","Hrana ",IF(MID(VLOOKUP(ROW()-7,$AX$8:$AZ$305,2,FALSE),1,3)="HPL","","ABS ")),""),VLOOKUP(ROW()-7,$AX$8:$AZ$305,2,FALSE)),IF(ROW()-7&lt;=MAX($AX$8:$AX$305)+1,IF(SUM($AN$7:AN44)&lt;2,"Min. objednávka","Spolu odhad"),IF(AND(ROW()-7&lt;=MAX($AX$8:$AX$305)+2,AD44&lt;&gt;"Spolu odhad"),"Spolu odhad","")))</f>
        <v/>
      </c>
      <c r="AE45" s="47"/>
      <c r="AF45" s="47"/>
      <c r="AG45" s="47" t="str">
        <f t="shared" ca="1" si="22"/>
        <v/>
      </c>
      <c r="AH45" s="47" t="str">
        <f t="shared" ca="1" si="23"/>
        <v/>
      </c>
      <c r="AI45" s="47" t="str">
        <f t="shared" ca="1" si="24"/>
        <v/>
      </c>
      <c r="AJ45" s="117" t="str">
        <f t="shared" ca="1" si="25"/>
        <v/>
      </c>
      <c r="AK45" s="47" t="str">
        <f ca="1">IF(AY45&lt;&gt;"",ROUNDUP(IF(AX45&lt;=$BC$7,SUMIF($BB$8:$BB$299,AY45,$BJ$8:$BJ$299),0)+IF(AND(AX45&gt;$BC$7,AX45&lt;=$BE$7),SUMIF($BD$8:$BD$299,AY45,$BL$8:$BL$299),0)+IF(AND(AX45&gt;MAX($BC$7:$BC$299),AX45&lt;=MAX($BE$7:$BE$299)),SUMIF($BF$8:$BF$299,AY45,$BM$8:$BM$299),0),3),IF(AD45="dovoz odhad",SUMIF($AL$7:AL44,"m2",$AG$7:AG44),IF(AD45="lišta pod 80 mm",$AZ$304,IF(AD45="Drážkovanie",SUM($BN$8:$BN$299),IF(AD45="Zlepovanie (spájanie)",ROUNDUP(SUM($BK$8:$BK$299),3),IF(AD45="Formatovanie zlep. dielcov",ROUNDUP(SUM($BI$8:$BI$299),3),IF(AD45="Otvor na pánt Ø 35 mm",ROUNDUP(SUM($BT$8:$BT$299),3),"")))))))</f>
        <v/>
      </c>
      <c r="AL45" s="47" t="str">
        <f t="shared" ca="1" si="26"/>
        <v/>
      </c>
      <c r="AM45" s="119" t="str">
        <f t="shared" ca="1" si="27"/>
        <v/>
      </c>
      <c r="AN45" s="120" t="str">
        <f ca="1">IF(AD45="","",IF(AD45="Min. objednávka",2-SUM($AN$7:AN44),IF(AD45="Spolu odhad",ROUND(SUM($AN$7:AN44),2),IF(AM45="","???",ROUND(AG45*AM45,2)))))</f>
        <v/>
      </c>
      <c r="AO45" s="3"/>
      <c r="AP45" s="89" t="str">
        <f t="shared" si="28"/>
        <v/>
      </c>
      <c r="AQ45" s="3"/>
      <c r="AR45" s="22">
        <f t="shared" si="29"/>
        <v>1</v>
      </c>
      <c r="AS45" s="3"/>
      <c r="AT45" s="3"/>
      <c r="AU45" s="3"/>
      <c r="AV45" s="3"/>
      <c r="AW45" s="3"/>
      <c r="AX45" s="47" t="str">
        <f>IF(MAX($AX$7:AX44)+1&lt;=$AS$4,MAX($AX$7:AX44)+1,"")</f>
        <v/>
      </c>
      <c r="AY45" s="47" t="str">
        <f>IF(MAX($AX$7:AX44)+1&gt;$AS$4,"",IF(AX45&lt;=$BC$7,VLOOKUP(AX45,BA$8:BB$299,2,FALSE),IF(AX45&lt;=$BE$7,VLOOKUP(AX45,BC$8:BD$299,2,FALSE),IF(AX45&lt;=MAX($BE$8:$BE$299),VLOOKUP(AX45,BE$8:BF$299,2,FALSE),IF(AX45=$AS$4,VLOOKUP(AX45,$AS$4:$AU$4,2,FALSE),"")))))</f>
        <v/>
      </c>
      <c r="AZ45" s="47" t="str">
        <f>IF(MAX($AX$7:AX44)+1&gt;$AS$4,"",IF(AX45&lt;=$BC$7,"",IF(AX45&lt;=$BE$7,MID(VLOOKUP(AX45,BC$8:BD$299,2,FALSE),1,1),IF(AX45&lt;=MAX($BE$8:$BE$299),MID(VLOOKUP(AX45,BE$8:BF$299,2,FALSE),1,1),IF(AX45&lt;=$AS$4,VLOOKUP(AX45,$AS$4:$AU$4,3,FALSE),"")))))</f>
        <v/>
      </c>
      <c r="BA45" s="49" t="str">
        <f>IF(AND(BB45&lt;&gt;"",ISNA(VLOOKUP(BB45,BB$7:BB44,1,FALSE))),MAX(BA$7:BA44)+1,"")</f>
        <v/>
      </c>
      <c r="BB45" s="50" t="str">
        <f t="shared" si="30"/>
        <v/>
      </c>
      <c r="BC45" s="49" t="str">
        <f>IF(AND(BD45&lt;&gt;"",ISNA(VLOOKUP(BD45,BD$7:BD44,1,FALSE))),MAX(BC$7:BC44)+1,"")</f>
        <v/>
      </c>
      <c r="BD45" s="50" t="str">
        <f t="shared" si="31"/>
        <v/>
      </c>
      <c r="BE45" s="49" t="str">
        <f>IF(AND(BF45&lt;&gt;"",ISNA(VLOOKUP(BF45,BF$7:BF44,1,FALSE))),MAX(BE$7:BE44)+1,"")</f>
        <v/>
      </c>
      <c r="BF45" s="50" t="str">
        <f t="shared" si="32"/>
        <v/>
      </c>
      <c r="BG45" s="50" t="str">
        <f t="shared" si="33"/>
        <v xml:space="preserve">22x0,5 </v>
      </c>
      <c r="BH45" s="50" t="str">
        <f t="shared" si="34"/>
        <v xml:space="preserve">22x2 </v>
      </c>
      <c r="BI45" s="47" t="str">
        <f t="shared" si="35"/>
        <v/>
      </c>
      <c r="BJ45" s="47" t="str">
        <f t="shared" si="36"/>
        <v/>
      </c>
      <c r="BK45" s="47" t="str">
        <f t="shared" si="37"/>
        <v/>
      </c>
      <c r="BL45" s="47" t="str">
        <f t="shared" si="38"/>
        <v/>
      </c>
      <c r="BM45" s="47" t="str">
        <f t="shared" si="39"/>
        <v/>
      </c>
      <c r="BN45" s="51" t="str">
        <f t="shared" si="40"/>
        <v/>
      </c>
      <c r="BO45" s="51" t="str">
        <f t="shared" si="41"/>
        <v/>
      </c>
      <c r="BP45" s="51" t="str">
        <f t="shared" si="42"/>
        <v/>
      </c>
      <c r="BQ45" s="51" t="str">
        <f t="shared" si="43"/>
        <v/>
      </c>
      <c r="BR45" s="51" t="str">
        <f t="shared" si="44"/>
        <v/>
      </c>
      <c r="BS45" s="51" t="str">
        <f t="shared" si="45"/>
        <v/>
      </c>
      <c r="BT45" s="47" t="str">
        <f t="shared" si="46"/>
        <v/>
      </c>
      <c r="BU45" s="59" t="s">
        <v>336</v>
      </c>
      <c r="BV45" s="48" t="s">
        <v>333</v>
      </c>
      <c r="BW45" s="97"/>
      <c r="BX45" s="98"/>
      <c r="BY45" s="88"/>
      <c r="BZ45" s="99"/>
      <c r="CA45" s="100" t="s">
        <v>2334</v>
      </c>
      <c r="CB45" s="101" t="s">
        <v>59</v>
      </c>
      <c r="CC45" s="101">
        <v>193</v>
      </c>
      <c r="CD45" s="100">
        <v>16.25</v>
      </c>
      <c r="CE45" s="103"/>
      <c r="CF45" s="101" t="s">
        <v>804</v>
      </c>
      <c r="CG45" s="101">
        <v>5.7960000000000003</v>
      </c>
      <c r="CH45" s="101"/>
      <c r="CI45" s="104"/>
      <c r="CJ45" s="105" t="s">
        <v>59</v>
      </c>
      <c r="CL45" s="44"/>
      <c r="CN45" s="52">
        <f t="shared" si="47"/>
        <v>0</v>
      </c>
      <c r="CO45" s="53">
        <f t="shared" si="48"/>
        <v>0</v>
      </c>
      <c r="CP45" s="54">
        <f t="shared" si="49"/>
        <v>0</v>
      </c>
      <c r="CS45" s="3"/>
      <c r="CT45" s="9"/>
      <c r="CU45" s="9"/>
      <c r="CV45" s="9"/>
      <c r="CW45" s="9"/>
    </row>
    <row r="46" spans="1:101" ht="11.25" customHeight="1" x14ac:dyDescent="0.2">
      <c r="A46" s="22" t="str">
        <f>IF(D46&lt;&gt;"",MAX($A$7:A45)+1,"")</f>
        <v/>
      </c>
      <c r="B46" s="45"/>
      <c r="C46" s="45"/>
      <c r="D46" s="46"/>
      <c r="E46" s="46"/>
      <c r="F46" s="46"/>
      <c r="G46" s="70"/>
      <c r="H46" s="47" t="str">
        <f t="shared" si="14"/>
        <v/>
      </c>
      <c r="I46" s="46"/>
      <c r="J46" s="46"/>
      <c r="K46" s="45"/>
      <c r="L46" s="47" t="str">
        <f t="shared" si="15"/>
        <v/>
      </c>
      <c r="M46" s="46"/>
      <c r="N46" s="46"/>
      <c r="O46" s="45"/>
      <c r="P46" s="45"/>
      <c r="Q46" s="48" t="str">
        <f t="shared" si="16"/>
        <v/>
      </c>
      <c r="R46" s="48" t="str">
        <f t="shared" si="17"/>
        <v/>
      </c>
      <c r="S46" s="48" t="str">
        <f t="shared" si="18"/>
        <v/>
      </c>
      <c r="T46" s="48" t="str">
        <f t="shared" si="19"/>
        <v/>
      </c>
      <c r="U46" s="70"/>
      <c r="V46" s="70"/>
      <c r="W46" s="45"/>
      <c r="X46" s="45"/>
      <c r="Y46" s="45"/>
      <c r="Z46" s="45"/>
      <c r="AA46" s="48" t="str">
        <f t="shared" si="20"/>
        <v/>
      </c>
      <c r="AB46" s="48" t="str">
        <f t="shared" si="21"/>
        <v/>
      </c>
      <c r="AC46" s="3"/>
      <c r="AD46" s="47" t="str">
        <f ca="1">IF(ROW()-7&lt;=MAX($AX$8:$AX$305),CONCATENATE(IF(AND(AZ46&lt;&gt;"",AY46&lt;&gt;"Drážkovanie"),IF(RIGHT(VLOOKUP(ROW()-7,$AX$8:$AZ$305,2,FALSE),4)="dyha","Hrana ",IF(MID(VLOOKUP(ROW()-7,$AX$8:$AZ$305,2,FALSE),1,3)="HPL","","ABS ")),""),VLOOKUP(ROW()-7,$AX$8:$AZ$305,2,FALSE)),IF(ROW()-7&lt;=MAX($AX$8:$AX$305)+1,IF(SUM($AN$7:AN45)&lt;2,"Min. objednávka","Spolu odhad"),IF(AND(ROW()-7&lt;=MAX($AX$8:$AX$305)+2,AD45&lt;&gt;"Spolu odhad"),"Spolu odhad","")))</f>
        <v/>
      </c>
      <c r="AE46" s="47"/>
      <c r="AF46" s="47"/>
      <c r="AG46" s="47" t="str">
        <f t="shared" ca="1" si="22"/>
        <v/>
      </c>
      <c r="AH46" s="47" t="str">
        <f t="shared" ca="1" si="23"/>
        <v/>
      </c>
      <c r="AI46" s="47" t="str">
        <f t="shared" ca="1" si="24"/>
        <v/>
      </c>
      <c r="AJ46" s="117" t="str">
        <f t="shared" ca="1" si="25"/>
        <v/>
      </c>
      <c r="AK46" s="47" t="str">
        <f ca="1">IF(AY46&lt;&gt;"",ROUNDUP(IF(AX46&lt;=$BC$7,SUMIF($BB$8:$BB$299,AY46,$BJ$8:$BJ$299),0)+IF(AND(AX46&gt;$BC$7,AX46&lt;=$BE$7),SUMIF($BD$8:$BD$299,AY46,$BL$8:$BL$299),0)+IF(AND(AX46&gt;MAX($BC$7:$BC$299),AX46&lt;=MAX($BE$7:$BE$299)),SUMIF($BF$8:$BF$299,AY46,$BM$8:$BM$299),0),3),IF(AD46="dovoz odhad",SUMIF($AL$7:AL45,"m2",$AG$7:AG45),IF(AD46="lišta pod 80 mm",$AZ$304,IF(AD46="Drážkovanie",SUM($BN$8:$BN$299),IF(AD46="Zlepovanie (spájanie)",ROUNDUP(SUM($BK$8:$BK$299),3),IF(AD46="Formatovanie zlep. dielcov",ROUNDUP(SUM($BI$8:$BI$299),3),IF(AD46="Otvor na pánt Ø 35 mm",ROUNDUP(SUM($BT$8:$BT$299),3),"")))))))</f>
        <v/>
      </c>
      <c r="AL46" s="47" t="str">
        <f t="shared" ca="1" si="26"/>
        <v/>
      </c>
      <c r="AM46" s="119" t="str">
        <f t="shared" ca="1" si="27"/>
        <v/>
      </c>
      <c r="AN46" s="120" t="str">
        <f ca="1">IF(AD46="","",IF(AD46="Min. objednávka",2-SUM($AN$7:AN45),IF(AD46="Spolu odhad",ROUND(SUM($AN$7:AN45),2),IF(AM46="","???",ROUND(AG46*AM46,2)))))</f>
        <v/>
      </c>
      <c r="AO46" s="3"/>
      <c r="AP46" s="89" t="str">
        <f t="shared" si="28"/>
        <v/>
      </c>
      <c r="AQ46" s="3"/>
      <c r="AR46" s="22">
        <f t="shared" si="29"/>
        <v>1</v>
      </c>
      <c r="AS46" s="3"/>
      <c r="AT46" s="3"/>
      <c r="AU46" s="3"/>
      <c r="AV46" s="3"/>
      <c r="AW46" s="3"/>
      <c r="AX46" s="47" t="str">
        <f>IF(MAX($AX$7:AX45)+1&lt;=$AS$4,MAX($AX$7:AX45)+1,"")</f>
        <v/>
      </c>
      <c r="AY46" s="47" t="str">
        <f>IF(MAX($AX$7:AX45)+1&gt;$AS$4,"",IF(AX46&lt;=$BC$7,VLOOKUP(AX46,BA$8:BB$299,2,FALSE),IF(AX46&lt;=$BE$7,VLOOKUP(AX46,BC$8:BD$299,2,FALSE),IF(AX46&lt;=MAX($BE$8:$BE$299),VLOOKUP(AX46,BE$8:BF$299,2,FALSE),IF(AX46=$AS$4,VLOOKUP(AX46,$AS$4:$AU$4,2,FALSE),"")))))</f>
        <v/>
      </c>
      <c r="AZ46" s="47" t="str">
        <f>IF(MAX($AX$7:AX45)+1&gt;$AS$4,"",IF(AX46&lt;=$BC$7,"",IF(AX46&lt;=$BE$7,MID(VLOOKUP(AX46,BC$8:BD$299,2,FALSE),1,1),IF(AX46&lt;=MAX($BE$8:$BE$299),MID(VLOOKUP(AX46,BE$8:BF$299,2,FALSE),1,1),IF(AX46&lt;=$AS$4,VLOOKUP(AX46,$AS$4:$AU$4,3,FALSE),"")))))</f>
        <v/>
      </c>
      <c r="BA46" s="49" t="str">
        <f>IF(AND(BB46&lt;&gt;"",ISNA(VLOOKUP(BB46,BB$7:BB45,1,FALSE))),MAX(BA$7:BA45)+1,"")</f>
        <v/>
      </c>
      <c r="BB46" s="50" t="str">
        <f t="shared" si="30"/>
        <v/>
      </c>
      <c r="BC46" s="49" t="str">
        <f>IF(AND(BD46&lt;&gt;"",ISNA(VLOOKUP(BD46,BD$7:BD45,1,FALSE))),MAX(BC$7:BC45)+1,"")</f>
        <v/>
      </c>
      <c r="BD46" s="50" t="str">
        <f t="shared" si="31"/>
        <v/>
      </c>
      <c r="BE46" s="49" t="str">
        <f>IF(AND(BF46&lt;&gt;"",ISNA(VLOOKUP(BF46,BF$7:BF45,1,FALSE))),MAX(BE$7:BE45)+1,"")</f>
        <v/>
      </c>
      <c r="BF46" s="50" t="str">
        <f t="shared" si="32"/>
        <v/>
      </c>
      <c r="BG46" s="50" t="str">
        <f t="shared" si="33"/>
        <v xml:space="preserve">22x0,5 </v>
      </c>
      <c r="BH46" s="50" t="str">
        <f t="shared" si="34"/>
        <v xml:space="preserve">22x2 </v>
      </c>
      <c r="BI46" s="47" t="str">
        <f t="shared" si="35"/>
        <v/>
      </c>
      <c r="BJ46" s="47" t="str">
        <f t="shared" si="36"/>
        <v/>
      </c>
      <c r="BK46" s="47" t="str">
        <f t="shared" si="37"/>
        <v/>
      </c>
      <c r="BL46" s="47" t="str">
        <f t="shared" si="38"/>
        <v/>
      </c>
      <c r="BM46" s="47" t="str">
        <f t="shared" si="39"/>
        <v/>
      </c>
      <c r="BN46" s="51" t="str">
        <f t="shared" si="40"/>
        <v/>
      </c>
      <c r="BO46" s="51" t="str">
        <f t="shared" si="41"/>
        <v/>
      </c>
      <c r="BP46" s="51" t="str">
        <f t="shared" si="42"/>
        <v/>
      </c>
      <c r="BQ46" s="51" t="str">
        <f t="shared" si="43"/>
        <v/>
      </c>
      <c r="BR46" s="51" t="str">
        <f t="shared" si="44"/>
        <v/>
      </c>
      <c r="BS46" s="51" t="str">
        <f t="shared" si="45"/>
        <v/>
      </c>
      <c r="BT46" s="47" t="str">
        <f t="shared" si="46"/>
        <v/>
      </c>
      <c r="BU46" s="59" t="s">
        <v>338</v>
      </c>
      <c r="BV46" s="48" t="s">
        <v>1173</v>
      </c>
      <c r="BW46" s="97"/>
      <c r="BX46" s="98"/>
      <c r="BY46" s="88"/>
      <c r="BZ46" s="99"/>
      <c r="CA46" s="100" t="s">
        <v>2335</v>
      </c>
      <c r="CB46" s="101" t="s">
        <v>873</v>
      </c>
      <c r="CC46" s="101">
        <v>190</v>
      </c>
      <c r="CD46" s="100">
        <v>18.87</v>
      </c>
      <c r="CE46" s="103"/>
      <c r="CF46" s="101" t="s">
        <v>804</v>
      </c>
      <c r="CG46" s="101">
        <v>5.7960000000000003</v>
      </c>
      <c r="CH46" s="101"/>
      <c r="CI46" s="104"/>
      <c r="CJ46" s="105" t="s">
        <v>873</v>
      </c>
      <c r="CL46" s="44"/>
      <c r="CN46" s="52">
        <f t="shared" si="47"/>
        <v>0</v>
      </c>
      <c r="CO46" s="53">
        <f t="shared" si="48"/>
        <v>0</v>
      </c>
      <c r="CP46" s="54">
        <f t="shared" si="49"/>
        <v>0</v>
      </c>
      <c r="CS46" s="3"/>
      <c r="CT46" s="9"/>
      <c r="CU46" s="9"/>
      <c r="CV46" s="9"/>
      <c r="CW46" s="9"/>
    </row>
    <row r="47" spans="1:101" ht="11.25" customHeight="1" x14ac:dyDescent="0.2">
      <c r="A47" s="22" t="str">
        <f>IF(D47&lt;&gt;"",MAX($A$7:A46)+1,"")</f>
        <v/>
      </c>
      <c r="B47" s="45"/>
      <c r="C47" s="45"/>
      <c r="D47" s="46"/>
      <c r="E47" s="46"/>
      <c r="F47" s="46"/>
      <c r="G47" s="70"/>
      <c r="H47" s="47" t="str">
        <f t="shared" si="14"/>
        <v/>
      </c>
      <c r="I47" s="46"/>
      <c r="J47" s="46"/>
      <c r="K47" s="45"/>
      <c r="L47" s="47" t="str">
        <f t="shared" si="15"/>
        <v/>
      </c>
      <c r="M47" s="46"/>
      <c r="N47" s="46"/>
      <c r="O47" s="45"/>
      <c r="P47" s="45"/>
      <c r="Q47" s="48" t="str">
        <f t="shared" si="16"/>
        <v/>
      </c>
      <c r="R47" s="48" t="str">
        <f t="shared" si="17"/>
        <v/>
      </c>
      <c r="S47" s="48" t="str">
        <f t="shared" si="18"/>
        <v/>
      </c>
      <c r="T47" s="48" t="str">
        <f t="shared" si="19"/>
        <v/>
      </c>
      <c r="U47" s="70"/>
      <c r="V47" s="70"/>
      <c r="W47" s="45"/>
      <c r="X47" s="45"/>
      <c r="Y47" s="45"/>
      <c r="Z47" s="45"/>
      <c r="AA47" s="48" t="str">
        <f t="shared" si="20"/>
        <v/>
      </c>
      <c r="AB47" s="48" t="str">
        <f t="shared" si="21"/>
        <v/>
      </c>
      <c r="AC47" s="3"/>
      <c r="AD47" s="47" t="str">
        <f ca="1">IF(ROW()-7&lt;=MAX($AX$8:$AX$305),CONCATENATE(IF(AND(AZ47&lt;&gt;"",AY47&lt;&gt;"Drážkovanie"),IF(RIGHT(VLOOKUP(ROW()-7,$AX$8:$AZ$305,2,FALSE),4)="dyha","Hrana ",IF(MID(VLOOKUP(ROW()-7,$AX$8:$AZ$305,2,FALSE),1,3)="HPL","","ABS ")),""),VLOOKUP(ROW()-7,$AX$8:$AZ$305,2,FALSE)),IF(ROW()-7&lt;=MAX($AX$8:$AX$305)+1,IF(SUM($AN$7:AN46)&lt;2,"Min. objednávka","Spolu odhad"),IF(AND(ROW()-7&lt;=MAX($AX$8:$AX$305)+2,AD46&lt;&gt;"Spolu odhad"),"Spolu odhad","")))</f>
        <v/>
      </c>
      <c r="AE47" s="47"/>
      <c r="AF47" s="47"/>
      <c r="AG47" s="47" t="str">
        <f t="shared" ca="1" si="22"/>
        <v/>
      </c>
      <c r="AH47" s="47" t="str">
        <f t="shared" ca="1" si="23"/>
        <v/>
      </c>
      <c r="AI47" s="47" t="str">
        <f t="shared" ca="1" si="24"/>
        <v/>
      </c>
      <c r="AJ47" s="117" t="str">
        <f t="shared" ca="1" si="25"/>
        <v/>
      </c>
      <c r="AK47" s="47" t="str">
        <f ca="1">IF(AY47&lt;&gt;"",ROUNDUP(IF(AX47&lt;=$BC$7,SUMIF($BB$8:$BB$299,AY47,$BJ$8:$BJ$299),0)+IF(AND(AX47&gt;$BC$7,AX47&lt;=$BE$7),SUMIF($BD$8:$BD$299,AY47,$BL$8:$BL$299),0)+IF(AND(AX47&gt;MAX($BC$7:$BC$299),AX47&lt;=MAX($BE$7:$BE$299)),SUMIF($BF$8:$BF$299,AY47,$BM$8:$BM$299),0),3),IF(AD47="dovoz odhad",SUMIF($AL$7:AL46,"m2",$AG$7:AG46),IF(AD47="lišta pod 80 mm",$AZ$304,IF(AD47="Drážkovanie",SUM($BN$8:$BN$299),IF(AD47="Zlepovanie (spájanie)",ROUNDUP(SUM($BK$8:$BK$299),3),IF(AD47="Formatovanie zlep. dielcov",ROUNDUP(SUM($BI$8:$BI$299),3),IF(AD47="Otvor na pánt Ø 35 mm",ROUNDUP(SUM($BT$8:$BT$299),3),"")))))))</f>
        <v/>
      </c>
      <c r="AL47" s="47" t="str">
        <f t="shared" ca="1" si="26"/>
        <v/>
      </c>
      <c r="AM47" s="119" t="str">
        <f t="shared" ca="1" si="27"/>
        <v/>
      </c>
      <c r="AN47" s="120" t="str">
        <f ca="1">IF(AD47="","",IF(AD47="Min. objednávka",2-SUM($AN$7:AN46),IF(AD47="Spolu odhad",ROUND(SUM($AN$7:AN46),2),IF(AM47="","???",ROUND(AG47*AM47,2)))))</f>
        <v/>
      </c>
      <c r="AO47" s="3"/>
      <c r="AP47" s="89" t="str">
        <f t="shared" si="28"/>
        <v/>
      </c>
      <c r="AQ47" s="3"/>
      <c r="AR47" s="22">
        <f t="shared" si="29"/>
        <v>1</v>
      </c>
      <c r="AS47" s="3"/>
      <c r="AT47" s="3"/>
      <c r="AU47" s="3"/>
      <c r="AV47" s="3"/>
      <c r="AW47" s="3"/>
      <c r="AX47" s="47" t="str">
        <f>IF(MAX($AX$7:AX46)+1&lt;=$AS$4,MAX($AX$7:AX46)+1,"")</f>
        <v/>
      </c>
      <c r="AY47" s="47" t="str">
        <f>IF(MAX($AX$7:AX46)+1&gt;$AS$4,"",IF(AX47&lt;=$BC$7,VLOOKUP(AX47,BA$8:BB$299,2,FALSE),IF(AX47&lt;=$BE$7,VLOOKUP(AX47,BC$8:BD$299,2,FALSE),IF(AX47&lt;=MAX($BE$8:$BE$299),VLOOKUP(AX47,BE$8:BF$299,2,FALSE),IF(AX47=$AS$4,VLOOKUP(AX47,$AS$4:$AU$4,2,FALSE),"")))))</f>
        <v/>
      </c>
      <c r="AZ47" s="47" t="str">
        <f>IF(MAX($AX$7:AX46)+1&gt;$AS$4,"",IF(AX47&lt;=$BC$7,"",IF(AX47&lt;=$BE$7,MID(VLOOKUP(AX47,BC$8:BD$299,2,FALSE),1,1),IF(AX47&lt;=MAX($BE$8:$BE$299),MID(VLOOKUP(AX47,BE$8:BF$299,2,FALSE),1,1),IF(AX47&lt;=$AS$4,VLOOKUP(AX47,$AS$4:$AU$4,3,FALSE),"")))))</f>
        <v/>
      </c>
      <c r="BA47" s="49" t="str">
        <f>IF(AND(BB47&lt;&gt;"",ISNA(VLOOKUP(BB47,BB$7:BB46,1,FALSE))),MAX(BA$7:BA46)+1,"")</f>
        <v/>
      </c>
      <c r="BB47" s="50" t="str">
        <f t="shared" si="30"/>
        <v/>
      </c>
      <c r="BC47" s="49" t="str">
        <f>IF(AND(BD47&lt;&gt;"",ISNA(VLOOKUP(BD47,BD$7:BD46,1,FALSE))),MAX(BC$7:BC46)+1,"")</f>
        <v/>
      </c>
      <c r="BD47" s="50" t="str">
        <f t="shared" si="31"/>
        <v/>
      </c>
      <c r="BE47" s="49" t="str">
        <f>IF(AND(BF47&lt;&gt;"",ISNA(VLOOKUP(BF47,BF$7:BF46,1,FALSE))),MAX(BE$7:BE46)+1,"")</f>
        <v/>
      </c>
      <c r="BF47" s="50" t="str">
        <f t="shared" si="32"/>
        <v/>
      </c>
      <c r="BG47" s="50" t="str">
        <f t="shared" si="33"/>
        <v xml:space="preserve">22x0,5 </v>
      </c>
      <c r="BH47" s="50" t="str">
        <f t="shared" si="34"/>
        <v xml:space="preserve">22x2 </v>
      </c>
      <c r="BI47" s="47" t="str">
        <f t="shared" si="35"/>
        <v/>
      </c>
      <c r="BJ47" s="47" t="str">
        <f t="shared" si="36"/>
        <v/>
      </c>
      <c r="BK47" s="47" t="str">
        <f t="shared" si="37"/>
        <v/>
      </c>
      <c r="BL47" s="47" t="str">
        <f t="shared" si="38"/>
        <v/>
      </c>
      <c r="BM47" s="47" t="str">
        <f t="shared" si="39"/>
        <v/>
      </c>
      <c r="BN47" s="51" t="str">
        <f t="shared" si="40"/>
        <v/>
      </c>
      <c r="BO47" s="51" t="str">
        <f t="shared" si="41"/>
        <v/>
      </c>
      <c r="BP47" s="51" t="str">
        <f t="shared" si="42"/>
        <v/>
      </c>
      <c r="BQ47" s="51" t="str">
        <f t="shared" si="43"/>
        <v/>
      </c>
      <c r="BR47" s="51" t="str">
        <f t="shared" si="44"/>
        <v/>
      </c>
      <c r="BS47" s="51" t="str">
        <f t="shared" si="45"/>
        <v/>
      </c>
      <c r="BT47" s="47" t="str">
        <f t="shared" si="46"/>
        <v/>
      </c>
      <c r="BU47" s="59" t="s">
        <v>1142</v>
      </c>
      <c r="BV47" s="48" t="s">
        <v>335</v>
      </c>
      <c r="BW47" s="97"/>
      <c r="BX47" s="98"/>
      <c r="BY47" s="88"/>
      <c r="BZ47" s="99"/>
      <c r="CA47" s="100" t="s">
        <v>2336</v>
      </c>
      <c r="CB47" s="101" t="s">
        <v>60</v>
      </c>
      <c r="CC47" s="101">
        <v>284</v>
      </c>
      <c r="CD47" s="100">
        <v>21.39</v>
      </c>
      <c r="CE47" s="103"/>
      <c r="CF47" s="101" t="s">
        <v>804</v>
      </c>
      <c r="CG47" s="101">
        <v>5.7960000000000003</v>
      </c>
      <c r="CH47" s="101"/>
      <c r="CI47" s="104"/>
      <c r="CJ47" s="105" t="s">
        <v>60</v>
      </c>
      <c r="CL47" s="44"/>
      <c r="CN47" s="52">
        <f t="shared" si="47"/>
        <v>0</v>
      </c>
      <c r="CO47" s="53">
        <f t="shared" si="48"/>
        <v>0</v>
      </c>
      <c r="CP47" s="54">
        <f t="shared" si="49"/>
        <v>0</v>
      </c>
      <c r="CS47" s="3"/>
      <c r="CT47" s="9"/>
      <c r="CU47" s="9"/>
      <c r="CV47" s="9"/>
      <c r="CW47" s="9"/>
    </row>
    <row r="48" spans="1:101" ht="11.25" customHeight="1" x14ac:dyDescent="0.2">
      <c r="A48" s="22" t="str">
        <f>IF(D48&lt;&gt;"",MAX($A$7:A47)+1,"")</f>
        <v/>
      </c>
      <c r="B48" s="45"/>
      <c r="C48" s="45"/>
      <c r="D48" s="46"/>
      <c r="E48" s="46"/>
      <c r="F48" s="46"/>
      <c r="G48" s="70"/>
      <c r="H48" s="47" t="str">
        <f t="shared" si="14"/>
        <v/>
      </c>
      <c r="I48" s="46"/>
      <c r="J48" s="46"/>
      <c r="K48" s="45"/>
      <c r="L48" s="47" t="str">
        <f t="shared" si="15"/>
        <v/>
      </c>
      <c r="M48" s="46"/>
      <c r="N48" s="46"/>
      <c r="O48" s="45"/>
      <c r="P48" s="45"/>
      <c r="Q48" s="48" t="str">
        <f t="shared" si="16"/>
        <v/>
      </c>
      <c r="R48" s="48" t="str">
        <f t="shared" si="17"/>
        <v/>
      </c>
      <c r="S48" s="48" t="str">
        <f t="shared" si="18"/>
        <v/>
      </c>
      <c r="T48" s="48" t="str">
        <f t="shared" si="19"/>
        <v/>
      </c>
      <c r="U48" s="70"/>
      <c r="V48" s="70"/>
      <c r="W48" s="45"/>
      <c r="X48" s="45"/>
      <c r="Y48" s="45"/>
      <c r="Z48" s="45"/>
      <c r="AA48" s="48" t="str">
        <f t="shared" si="20"/>
        <v/>
      </c>
      <c r="AB48" s="48" t="str">
        <f t="shared" si="21"/>
        <v/>
      </c>
      <c r="AC48" s="3"/>
      <c r="AD48" s="47" t="str">
        <f ca="1">IF(ROW()-7&lt;=MAX($AX$8:$AX$305),CONCATENATE(IF(AND(AZ48&lt;&gt;"",AY48&lt;&gt;"Drážkovanie"),IF(RIGHT(VLOOKUP(ROW()-7,$AX$8:$AZ$305,2,FALSE),4)="dyha","Hrana ",IF(MID(VLOOKUP(ROW()-7,$AX$8:$AZ$305,2,FALSE),1,3)="HPL","","ABS ")),""),VLOOKUP(ROW()-7,$AX$8:$AZ$305,2,FALSE)),IF(ROW()-7&lt;=MAX($AX$8:$AX$305)+1,IF(SUM($AN$7:AN47)&lt;2,"Min. objednávka","Spolu odhad"),IF(AND(ROW()-7&lt;=MAX($AX$8:$AX$305)+2,AD47&lt;&gt;"Spolu odhad"),"Spolu odhad","")))</f>
        <v/>
      </c>
      <c r="AE48" s="47"/>
      <c r="AF48" s="47"/>
      <c r="AG48" s="47" t="str">
        <f t="shared" ca="1" si="22"/>
        <v/>
      </c>
      <c r="AH48" s="47" t="str">
        <f t="shared" ca="1" si="23"/>
        <v/>
      </c>
      <c r="AI48" s="47" t="str">
        <f t="shared" ca="1" si="24"/>
        <v/>
      </c>
      <c r="AJ48" s="117" t="str">
        <f t="shared" ca="1" si="25"/>
        <v/>
      </c>
      <c r="AK48" s="47" t="str">
        <f ca="1">IF(AY48&lt;&gt;"",ROUNDUP(IF(AX48&lt;=$BC$7,SUMIF($BB$8:$BB$299,AY48,$BJ$8:$BJ$299),0)+IF(AND(AX48&gt;$BC$7,AX48&lt;=$BE$7),SUMIF($BD$8:$BD$299,AY48,$BL$8:$BL$299),0)+IF(AND(AX48&gt;MAX($BC$7:$BC$299),AX48&lt;=MAX($BE$7:$BE$299)),SUMIF($BF$8:$BF$299,AY48,$BM$8:$BM$299),0),3),IF(AD48="dovoz odhad",SUMIF($AL$7:AL47,"m2",$AG$7:AG47),IF(AD48="lišta pod 80 mm",$AZ$304,IF(AD48="Drážkovanie",SUM($BN$8:$BN$299),IF(AD48="Zlepovanie (spájanie)",ROUNDUP(SUM($BK$8:$BK$299),3),IF(AD48="Formatovanie zlep. dielcov",ROUNDUP(SUM($BI$8:$BI$299),3),IF(AD48="Otvor na pánt Ø 35 mm",ROUNDUP(SUM($BT$8:$BT$299),3),"")))))))</f>
        <v/>
      </c>
      <c r="AL48" s="47" t="str">
        <f t="shared" ca="1" si="26"/>
        <v/>
      </c>
      <c r="AM48" s="119" t="str">
        <f t="shared" ca="1" si="27"/>
        <v/>
      </c>
      <c r="AN48" s="120" t="str">
        <f ca="1">IF(AD48="","",IF(AD48="Min. objednávka",2-SUM($AN$7:AN47),IF(AD48="Spolu odhad",ROUND(SUM($AN$7:AN47),2),IF(AM48="","???",ROUND(AG48*AM48,2)))))</f>
        <v/>
      </c>
      <c r="AO48" s="3"/>
      <c r="AP48" s="89" t="str">
        <f t="shared" si="28"/>
        <v/>
      </c>
      <c r="AQ48" s="3"/>
      <c r="AR48" s="22">
        <f t="shared" si="29"/>
        <v>1</v>
      </c>
      <c r="AS48" s="3"/>
      <c r="AT48" s="3"/>
      <c r="AU48" s="3"/>
      <c r="AV48" s="3"/>
      <c r="AW48" s="3"/>
      <c r="AX48" s="47" t="str">
        <f>IF(MAX($AX$7:AX47)+1&lt;=$AS$4,MAX($AX$7:AX47)+1,"")</f>
        <v/>
      </c>
      <c r="AY48" s="47" t="str">
        <f>IF(MAX($AX$7:AX47)+1&gt;$AS$4,"",IF(AX48&lt;=$BC$7,VLOOKUP(AX48,BA$8:BB$299,2,FALSE),IF(AX48&lt;=$BE$7,VLOOKUP(AX48,BC$8:BD$299,2,FALSE),IF(AX48&lt;=MAX($BE$8:$BE$299),VLOOKUP(AX48,BE$8:BF$299,2,FALSE),IF(AX48=$AS$4,VLOOKUP(AX48,$AS$4:$AU$4,2,FALSE),"")))))</f>
        <v/>
      </c>
      <c r="AZ48" s="47" t="str">
        <f>IF(MAX($AX$7:AX47)+1&gt;$AS$4,"",IF(AX48&lt;=$BC$7,"",IF(AX48&lt;=$BE$7,MID(VLOOKUP(AX48,BC$8:BD$299,2,FALSE),1,1),IF(AX48&lt;=MAX($BE$8:$BE$299),MID(VLOOKUP(AX48,BE$8:BF$299,2,FALSE),1,1),IF(AX48&lt;=$AS$4,VLOOKUP(AX48,$AS$4:$AU$4,3,FALSE),"")))))</f>
        <v/>
      </c>
      <c r="BA48" s="49" t="str">
        <f>IF(AND(BB48&lt;&gt;"",ISNA(VLOOKUP(BB48,BB$7:BB47,1,FALSE))),MAX(BA$7:BA47)+1,"")</f>
        <v/>
      </c>
      <c r="BB48" s="50" t="str">
        <f t="shared" si="30"/>
        <v/>
      </c>
      <c r="BC48" s="49" t="str">
        <f>IF(AND(BD48&lt;&gt;"",ISNA(VLOOKUP(BD48,BD$7:BD47,1,FALSE))),MAX(BC$7:BC47)+1,"")</f>
        <v/>
      </c>
      <c r="BD48" s="50" t="str">
        <f t="shared" si="31"/>
        <v/>
      </c>
      <c r="BE48" s="49" t="str">
        <f>IF(AND(BF48&lt;&gt;"",ISNA(VLOOKUP(BF48,BF$7:BF47,1,FALSE))),MAX(BE$7:BE47)+1,"")</f>
        <v/>
      </c>
      <c r="BF48" s="50" t="str">
        <f t="shared" si="32"/>
        <v/>
      </c>
      <c r="BG48" s="50" t="str">
        <f t="shared" si="33"/>
        <v xml:space="preserve">22x0,5 </v>
      </c>
      <c r="BH48" s="50" t="str">
        <f t="shared" si="34"/>
        <v xml:space="preserve">22x2 </v>
      </c>
      <c r="BI48" s="47" t="str">
        <f t="shared" si="35"/>
        <v/>
      </c>
      <c r="BJ48" s="47" t="str">
        <f t="shared" si="36"/>
        <v/>
      </c>
      <c r="BK48" s="47" t="str">
        <f t="shared" si="37"/>
        <v/>
      </c>
      <c r="BL48" s="47" t="str">
        <f t="shared" si="38"/>
        <v/>
      </c>
      <c r="BM48" s="47" t="str">
        <f t="shared" si="39"/>
        <v/>
      </c>
      <c r="BN48" s="51" t="str">
        <f t="shared" si="40"/>
        <v/>
      </c>
      <c r="BO48" s="51" t="str">
        <f t="shared" si="41"/>
        <v/>
      </c>
      <c r="BP48" s="51" t="str">
        <f t="shared" si="42"/>
        <v/>
      </c>
      <c r="BQ48" s="51" t="str">
        <f t="shared" si="43"/>
        <v/>
      </c>
      <c r="BR48" s="51" t="str">
        <f t="shared" si="44"/>
        <v/>
      </c>
      <c r="BS48" s="51" t="str">
        <f t="shared" si="45"/>
        <v/>
      </c>
      <c r="BT48" s="47" t="str">
        <f t="shared" si="46"/>
        <v/>
      </c>
      <c r="BU48" s="59" t="s">
        <v>340</v>
      </c>
      <c r="BV48" s="48" t="s">
        <v>337</v>
      </c>
      <c r="BW48" s="97"/>
      <c r="BX48" s="98"/>
      <c r="BY48" s="88"/>
      <c r="BZ48" s="99"/>
      <c r="CA48" s="100" t="s">
        <v>2337</v>
      </c>
      <c r="CB48" s="101" t="s">
        <v>874</v>
      </c>
      <c r="CC48" s="101">
        <v>285</v>
      </c>
      <c r="CD48" s="100">
        <v>20.05</v>
      </c>
      <c r="CE48" s="103"/>
      <c r="CF48" s="101" t="s">
        <v>804</v>
      </c>
      <c r="CG48" s="101">
        <v>5.7960000000000003</v>
      </c>
      <c r="CH48" s="101"/>
      <c r="CI48" s="104"/>
      <c r="CJ48" s="105" t="s">
        <v>874</v>
      </c>
      <c r="CL48" s="44"/>
      <c r="CN48" s="52">
        <f t="shared" si="47"/>
        <v>0</v>
      </c>
      <c r="CO48" s="53">
        <f t="shared" si="48"/>
        <v>0</v>
      </c>
      <c r="CP48" s="54">
        <f t="shared" si="49"/>
        <v>0</v>
      </c>
      <c r="CS48" s="3"/>
      <c r="CT48" s="9"/>
      <c r="CU48" s="9"/>
      <c r="CV48" s="9"/>
      <c r="CW48" s="9"/>
    </row>
    <row r="49" spans="1:101" ht="11.25" customHeight="1" x14ac:dyDescent="0.2">
      <c r="A49" s="22" t="str">
        <f>IF(D49&lt;&gt;"",MAX($A$7:A48)+1,"")</f>
        <v/>
      </c>
      <c r="B49" s="45"/>
      <c r="C49" s="45"/>
      <c r="D49" s="46"/>
      <c r="E49" s="46"/>
      <c r="F49" s="46"/>
      <c r="G49" s="70"/>
      <c r="H49" s="47" t="str">
        <f t="shared" si="14"/>
        <v/>
      </c>
      <c r="I49" s="46"/>
      <c r="J49" s="46"/>
      <c r="K49" s="45"/>
      <c r="L49" s="47" t="str">
        <f t="shared" si="15"/>
        <v/>
      </c>
      <c r="M49" s="46"/>
      <c r="N49" s="46"/>
      <c r="O49" s="45"/>
      <c r="P49" s="45"/>
      <c r="Q49" s="48" t="str">
        <f t="shared" si="16"/>
        <v/>
      </c>
      <c r="R49" s="48" t="str">
        <f t="shared" si="17"/>
        <v/>
      </c>
      <c r="S49" s="48" t="str">
        <f t="shared" si="18"/>
        <v/>
      </c>
      <c r="T49" s="48" t="str">
        <f t="shared" si="19"/>
        <v/>
      </c>
      <c r="U49" s="70"/>
      <c r="V49" s="70"/>
      <c r="W49" s="45"/>
      <c r="X49" s="45"/>
      <c r="Y49" s="45"/>
      <c r="Z49" s="45"/>
      <c r="AA49" s="48" t="str">
        <f t="shared" si="20"/>
        <v/>
      </c>
      <c r="AB49" s="48" t="str">
        <f t="shared" si="21"/>
        <v/>
      </c>
      <c r="AC49" s="3"/>
      <c r="AD49" s="47" t="str">
        <f ca="1">IF(ROW()-7&lt;=MAX($AX$8:$AX$305),CONCATENATE(IF(AND(AZ49&lt;&gt;"",AY49&lt;&gt;"Drážkovanie"),IF(RIGHT(VLOOKUP(ROW()-7,$AX$8:$AZ$305,2,FALSE),4)="dyha","Hrana ",IF(MID(VLOOKUP(ROW()-7,$AX$8:$AZ$305,2,FALSE),1,3)="HPL","","ABS ")),""),VLOOKUP(ROW()-7,$AX$8:$AZ$305,2,FALSE)),IF(ROW()-7&lt;=MAX($AX$8:$AX$305)+1,IF(SUM($AN$7:AN48)&lt;2,"Min. objednávka","Spolu odhad"),IF(AND(ROW()-7&lt;=MAX($AX$8:$AX$305)+2,AD48&lt;&gt;"Spolu odhad"),"Spolu odhad","")))</f>
        <v/>
      </c>
      <c r="AE49" s="47"/>
      <c r="AF49" s="47"/>
      <c r="AG49" s="47" t="str">
        <f t="shared" ca="1" si="22"/>
        <v/>
      </c>
      <c r="AH49" s="47" t="str">
        <f t="shared" ca="1" si="23"/>
        <v/>
      </c>
      <c r="AI49" s="47" t="str">
        <f t="shared" ca="1" si="24"/>
        <v/>
      </c>
      <c r="AJ49" s="117" t="str">
        <f t="shared" ca="1" si="25"/>
        <v/>
      </c>
      <c r="AK49" s="47" t="str">
        <f ca="1">IF(AY49&lt;&gt;"",ROUNDUP(IF(AX49&lt;=$BC$7,SUMIF($BB$8:$BB$299,AY49,$BJ$8:$BJ$299),0)+IF(AND(AX49&gt;$BC$7,AX49&lt;=$BE$7),SUMIF($BD$8:$BD$299,AY49,$BL$8:$BL$299),0)+IF(AND(AX49&gt;MAX($BC$7:$BC$299),AX49&lt;=MAX($BE$7:$BE$299)),SUMIF($BF$8:$BF$299,AY49,$BM$8:$BM$299),0),3),IF(AD49="dovoz odhad",SUMIF($AL$7:AL48,"m2",$AG$7:AG48),IF(AD49="lišta pod 80 mm",$AZ$304,IF(AD49="Drážkovanie",SUM($BN$8:$BN$299),IF(AD49="Zlepovanie (spájanie)",ROUNDUP(SUM($BK$8:$BK$299),3),IF(AD49="Formatovanie zlep. dielcov",ROUNDUP(SUM($BI$8:$BI$299),3),IF(AD49="Otvor na pánt Ø 35 mm",ROUNDUP(SUM($BT$8:$BT$299),3),"")))))))</f>
        <v/>
      </c>
      <c r="AL49" s="47" t="str">
        <f t="shared" ca="1" si="26"/>
        <v/>
      </c>
      <c r="AM49" s="119" t="str">
        <f t="shared" ca="1" si="27"/>
        <v/>
      </c>
      <c r="AN49" s="120" t="str">
        <f ca="1">IF(AD49="","",IF(AD49="Min. objednávka",2-SUM($AN$7:AN48),IF(AD49="Spolu odhad",ROUND(SUM($AN$7:AN48),2),IF(AM49="","???",ROUND(AG49*AM49,2)))))</f>
        <v/>
      </c>
      <c r="AO49" s="3"/>
      <c r="AP49" s="89" t="str">
        <f t="shared" si="28"/>
        <v/>
      </c>
      <c r="AQ49" s="3"/>
      <c r="AR49" s="22">
        <f t="shared" si="29"/>
        <v>1</v>
      </c>
      <c r="AS49" s="3"/>
      <c r="AT49" s="3"/>
      <c r="AU49" s="3"/>
      <c r="AV49" s="3"/>
      <c r="AW49" s="3"/>
      <c r="AX49" s="47" t="str">
        <f>IF(MAX($AX$7:AX48)+1&lt;=$AS$4,MAX($AX$7:AX48)+1,"")</f>
        <v/>
      </c>
      <c r="AY49" s="47" t="str">
        <f>IF(MAX($AX$7:AX48)+1&gt;$AS$4,"",IF(AX49&lt;=$BC$7,VLOOKUP(AX49,BA$8:BB$299,2,FALSE),IF(AX49&lt;=$BE$7,VLOOKUP(AX49,BC$8:BD$299,2,FALSE),IF(AX49&lt;=MAX($BE$8:$BE$299),VLOOKUP(AX49,BE$8:BF$299,2,FALSE),IF(AX49=$AS$4,VLOOKUP(AX49,$AS$4:$AU$4,2,FALSE),"")))))</f>
        <v/>
      </c>
      <c r="AZ49" s="47" t="str">
        <f>IF(MAX($AX$7:AX48)+1&gt;$AS$4,"",IF(AX49&lt;=$BC$7,"",IF(AX49&lt;=$BE$7,MID(VLOOKUP(AX49,BC$8:BD$299,2,FALSE),1,1),IF(AX49&lt;=MAX($BE$8:$BE$299),MID(VLOOKUP(AX49,BE$8:BF$299,2,FALSE),1,1),IF(AX49&lt;=$AS$4,VLOOKUP(AX49,$AS$4:$AU$4,3,FALSE),"")))))</f>
        <v/>
      </c>
      <c r="BA49" s="49" t="str">
        <f>IF(AND(BB49&lt;&gt;"",ISNA(VLOOKUP(BB49,BB$7:BB48,1,FALSE))),MAX(BA$7:BA48)+1,"")</f>
        <v/>
      </c>
      <c r="BB49" s="50" t="str">
        <f t="shared" si="30"/>
        <v/>
      </c>
      <c r="BC49" s="49" t="str">
        <f>IF(AND(BD49&lt;&gt;"",ISNA(VLOOKUP(BD49,BD$7:BD48,1,FALSE))),MAX(BC$7:BC48)+1,"")</f>
        <v/>
      </c>
      <c r="BD49" s="50" t="str">
        <f t="shared" si="31"/>
        <v/>
      </c>
      <c r="BE49" s="49" t="str">
        <f>IF(AND(BF49&lt;&gt;"",ISNA(VLOOKUP(BF49,BF$7:BF48,1,FALSE))),MAX(BE$7:BE48)+1,"")</f>
        <v/>
      </c>
      <c r="BF49" s="50" t="str">
        <f t="shared" si="32"/>
        <v/>
      </c>
      <c r="BG49" s="50" t="str">
        <f t="shared" si="33"/>
        <v xml:space="preserve">22x0,5 </v>
      </c>
      <c r="BH49" s="50" t="str">
        <f t="shared" si="34"/>
        <v xml:space="preserve">22x2 </v>
      </c>
      <c r="BI49" s="47" t="str">
        <f t="shared" si="35"/>
        <v/>
      </c>
      <c r="BJ49" s="47" t="str">
        <f t="shared" si="36"/>
        <v/>
      </c>
      <c r="BK49" s="47" t="str">
        <f t="shared" si="37"/>
        <v/>
      </c>
      <c r="BL49" s="47" t="str">
        <f t="shared" si="38"/>
        <v/>
      </c>
      <c r="BM49" s="47" t="str">
        <f t="shared" si="39"/>
        <v/>
      </c>
      <c r="BN49" s="51" t="str">
        <f t="shared" si="40"/>
        <v/>
      </c>
      <c r="BO49" s="51" t="str">
        <f t="shared" si="41"/>
        <v/>
      </c>
      <c r="BP49" s="51" t="str">
        <f t="shared" si="42"/>
        <v/>
      </c>
      <c r="BQ49" s="51" t="str">
        <f t="shared" si="43"/>
        <v/>
      </c>
      <c r="BR49" s="51" t="str">
        <f t="shared" si="44"/>
        <v/>
      </c>
      <c r="BS49" s="51" t="str">
        <f t="shared" si="45"/>
        <v/>
      </c>
      <c r="BT49" s="47" t="str">
        <f t="shared" si="46"/>
        <v/>
      </c>
      <c r="BU49" s="59" t="s">
        <v>342</v>
      </c>
      <c r="BV49" s="48" t="s">
        <v>1174</v>
      </c>
      <c r="BW49" s="97"/>
      <c r="BX49" s="98"/>
      <c r="BY49" s="88"/>
      <c r="BZ49" s="99"/>
      <c r="CA49" s="100" t="s">
        <v>2338</v>
      </c>
      <c r="CB49" s="101" t="s">
        <v>61</v>
      </c>
      <c r="CC49" s="101">
        <v>286</v>
      </c>
      <c r="CD49" s="100">
        <v>21.39</v>
      </c>
      <c r="CE49" s="103"/>
      <c r="CF49" s="101" t="s">
        <v>804</v>
      </c>
      <c r="CG49" s="101">
        <v>5.7960000000000003</v>
      </c>
      <c r="CH49" s="101"/>
      <c r="CI49" s="104"/>
      <c r="CJ49" s="105" t="s">
        <v>61</v>
      </c>
      <c r="CL49" s="44"/>
      <c r="CN49" s="52">
        <f t="shared" si="47"/>
        <v>0</v>
      </c>
      <c r="CO49" s="53">
        <f t="shared" si="48"/>
        <v>0</v>
      </c>
      <c r="CP49" s="54">
        <f t="shared" si="49"/>
        <v>0</v>
      </c>
      <c r="CS49" s="3"/>
      <c r="CT49" s="9"/>
      <c r="CU49" s="9"/>
      <c r="CV49" s="9"/>
      <c r="CW49" s="9"/>
    </row>
    <row r="50" spans="1:101" ht="11.25" customHeight="1" x14ac:dyDescent="0.2">
      <c r="A50" s="22" t="str">
        <f>IF(D50&lt;&gt;"",MAX($A$7:A49)+1,"")</f>
        <v/>
      </c>
      <c r="B50" s="45"/>
      <c r="C50" s="45"/>
      <c r="D50" s="46"/>
      <c r="E50" s="46"/>
      <c r="F50" s="46"/>
      <c r="G50" s="70"/>
      <c r="H50" s="47" t="str">
        <f t="shared" si="14"/>
        <v/>
      </c>
      <c r="I50" s="46"/>
      <c r="J50" s="46"/>
      <c r="K50" s="45"/>
      <c r="L50" s="47" t="str">
        <f t="shared" si="15"/>
        <v/>
      </c>
      <c r="M50" s="46"/>
      <c r="N50" s="46"/>
      <c r="O50" s="45"/>
      <c r="P50" s="45"/>
      <c r="Q50" s="48" t="str">
        <f t="shared" si="16"/>
        <v/>
      </c>
      <c r="R50" s="48" t="str">
        <f t="shared" si="17"/>
        <v/>
      </c>
      <c r="S50" s="48" t="str">
        <f t="shared" si="18"/>
        <v/>
      </c>
      <c r="T50" s="48" t="str">
        <f t="shared" si="19"/>
        <v/>
      </c>
      <c r="U50" s="70"/>
      <c r="V50" s="70"/>
      <c r="W50" s="45"/>
      <c r="X50" s="45"/>
      <c r="Y50" s="45"/>
      <c r="Z50" s="45"/>
      <c r="AA50" s="48" t="str">
        <f t="shared" si="20"/>
        <v/>
      </c>
      <c r="AB50" s="48" t="str">
        <f t="shared" si="21"/>
        <v/>
      </c>
      <c r="AC50" s="3"/>
      <c r="AD50" s="47" t="str">
        <f ca="1">IF(ROW()-7&lt;=MAX($AX$8:$AX$305),CONCATENATE(IF(AND(AZ50&lt;&gt;"",AY50&lt;&gt;"Drážkovanie"),IF(RIGHT(VLOOKUP(ROW()-7,$AX$8:$AZ$305,2,FALSE),4)="dyha","Hrana ",IF(MID(VLOOKUP(ROW()-7,$AX$8:$AZ$305,2,FALSE),1,3)="HPL","","ABS ")),""),VLOOKUP(ROW()-7,$AX$8:$AZ$305,2,FALSE)),IF(ROW()-7&lt;=MAX($AX$8:$AX$305)+1,IF(SUM($AN$7:AN49)&lt;2,"Min. objednávka","Spolu odhad"),IF(AND(ROW()-7&lt;=MAX($AX$8:$AX$305)+2,AD49&lt;&gt;"Spolu odhad"),"Spolu odhad","")))</f>
        <v/>
      </c>
      <c r="AE50" s="47"/>
      <c r="AF50" s="47"/>
      <c r="AG50" s="47" t="str">
        <f t="shared" ca="1" si="22"/>
        <v/>
      </c>
      <c r="AH50" s="47" t="str">
        <f t="shared" ca="1" si="23"/>
        <v/>
      </c>
      <c r="AI50" s="47" t="str">
        <f t="shared" ca="1" si="24"/>
        <v/>
      </c>
      <c r="AJ50" s="117" t="str">
        <f t="shared" ca="1" si="25"/>
        <v/>
      </c>
      <c r="AK50" s="47" t="str">
        <f ca="1">IF(AY50&lt;&gt;"",ROUNDUP(IF(AX50&lt;=$BC$7,SUMIF($BB$8:$BB$299,AY50,$BJ$8:$BJ$299),0)+IF(AND(AX50&gt;$BC$7,AX50&lt;=$BE$7),SUMIF($BD$8:$BD$299,AY50,$BL$8:$BL$299),0)+IF(AND(AX50&gt;MAX($BC$7:$BC$299),AX50&lt;=MAX($BE$7:$BE$299)),SUMIF($BF$8:$BF$299,AY50,$BM$8:$BM$299),0),3),IF(AD50="dovoz odhad",SUMIF($AL$7:AL49,"m2",$AG$7:AG49),IF(AD50="lišta pod 80 mm",$AZ$304,IF(AD50="Drážkovanie",SUM($BN$8:$BN$299),IF(AD50="Zlepovanie (spájanie)",ROUNDUP(SUM($BK$8:$BK$299),3),IF(AD50="Formatovanie zlep. dielcov",ROUNDUP(SUM($BI$8:$BI$299),3),IF(AD50="Otvor na pánt Ø 35 mm",ROUNDUP(SUM($BT$8:$BT$299),3),"")))))))</f>
        <v/>
      </c>
      <c r="AL50" s="47" t="str">
        <f t="shared" ca="1" si="26"/>
        <v/>
      </c>
      <c r="AM50" s="119" t="str">
        <f t="shared" ca="1" si="27"/>
        <v/>
      </c>
      <c r="AN50" s="120" t="str">
        <f ca="1">IF(AD50="","",IF(AD50="Min. objednávka",2-SUM($AN$7:AN49),IF(AD50="Spolu odhad",ROUND(SUM($AN$7:AN49),2),IF(AM50="","???",ROUND(AG50*AM50,2)))))</f>
        <v/>
      </c>
      <c r="AO50" s="3"/>
      <c r="AP50" s="89" t="str">
        <f t="shared" si="28"/>
        <v/>
      </c>
      <c r="AQ50" s="3"/>
      <c r="AR50" s="22">
        <f t="shared" si="29"/>
        <v>1</v>
      </c>
      <c r="AS50" s="3"/>
      <c r="AT50" s="3"/>
      <c r="AU50" s="3"/>
      <c r="AV50" s="3"/>
      <c r="AW50" s="3"/>
      <c r="AX50" s="47" t="str">
        <f>IF(MAX($AX$7:AX49)+1&lt;=$AS$4,MAX($AX$7:AX49)+1,"")</f>
        <v/>
      </c>
      <c r="AY50" s="47" t="str">
        <f>IF(MAX($AX$7:AX49)+1&gt;$AS$4,"",IF(AX50&lt;=$BC$7,VLOOKUP(AX50,BA$8:BB$299,2,FALSE),IF(AX50&lt;=$BE$7,VLOOKUP(AX50,BC$8:BD$299,2,FALSE),IF(AX50&lt;=MAX($BE$8:$BE$299),VLOOKUP(AX50,BE$8:BF$299,2,FALSE),IF(AX50=$AS$4,VLOOKUP(AX50,$AS$4:$AU$4,2,FALSE),"")))))</f>
        <v/>
      </c>
      <c r="AZ50" s="47" t="str">
        <f>IF(MAX($AX$7:AX49)+1&gt;$AS$4,"",IF(AX50&lt;=$BC$7,"",IF(AX50&lt;=$BE$7,MID(VLOOKUP(AX50,BC$8:BD$299,2,FALSE),1,1),IF(AX50&lt;=MAX($BE$8:$BE$299),MID(VLOOKUP(AX50,BE$8:BF$299,2,FALSE),1,1),IF(AX50&lt;=$AS$4,VLOOKUP(AX50,$AS$4:$AU$4,3,FALSE),"")))))</f>
        <v/>
      </c>
      <c r="BA50" s="49" t="str">
        <f>IF(AND(BB50&lt;&gt;"",ISNA(VLOOKUP(BB50,BB$7:BB49,1,FALSE))),MAX(BA$7:BA49)+1,"")</f>
        <v/>
      </c>
      <c r="BB50" s="50" t="str">
        <f t="shared" si="30"/>
        <v/>
      </c>
      <c r="BC50" s="49" t="str">
        <f>IF(AND(BD50&lt;&gt;"",ISNA(VLOOKUP(BD50,BD$7:BD49,1,FALSE))),MAX(BC$7:BC49)+1,"")</f>
        <v/>
      </c>
      <c r="BD50" s="50" t="str">
        <f t="shared" si="31"/>
        <v/>
      </c>
      <c r="BE50" s="49" t="str">
        <f>IF(AND(BF50&lt;&gt;"",ISNA(VLOOKUP(BF50,BF$7:BF49,1,FALSE))),MAX(BE$7:BE49)+1,"")</f>
        <v/>
      </c>
      <c r="BF50" s="50" t="str">
        <f t="shared" si="32"/>
        <v/>
      </c>
      <c r="BG50" s="50" t="str">
        <f t="shared" si="33"/>
        <v xml:space="preserve">22x0,5 </v>
      </c>
      <c r="BH50" s="50" t="str">
        <f t="shared" si="34"/>
        <v xml:space="preserve">22x2 </v>
      </c>
      <c r="BI50" s="47" t="str">
        <f t="shared" si="35"/>
        <v/>
      </c>
      <c r="BJ50" s="47" t="str">
        <f t="shared" si="36"/>
        <v/>
      </c>
      <c r="BK50" s="47" t="str">
        <f t="shared" si="37"/>
        <v/>
      </c>
      <c r="BL50" s="47" t="str">
        <f t="shared" si="38"/>
        <v/>
      </c>
      <c r="BM50" s="47" t="str">
        <f t="shared" si="39"/>
        <v/>
      </c>
      <c r="BN50" s="51" t="str">
        <f t="shared" si="40"/>
        <v/>
      </c>
      <c r="BO50" s="51" t="str">
        <f t="shared" si="41"/>
        <v/>
      </c>
      <c r="BP50" s="51" t="str">
        <f t="shared" si="42"/>
        <v/>
      </c>
      <c r="BQ50" s="51" t="str">
        <f t="shared" si="43"/>
        <v/>
      </c>
      <c r="BR50" s="51" t="str">
        <f t="shared" si="44"/>
        <v/>
      </c>
      <c r="BS50" s="51" t="str">
        <f t="shared" si="45"/>
        <v/>
      </c>
      <c r="BT50" s="47" t="str">
        <f t="shared" si="46"/>
        <v/>
      </c>
      <c r="BU50" s="59" t="s">
        <v>344</v>
      </c>
      <c r="BV50" s="48" t="s">
        <v>339</v>
      </c>
      <c r="BW50" s="97"/>
      <c r="BX50" s="98"/>
      <c r="BY50" s="88"/>
      <c r="BZ50" s="99"/>
      <c r="CA50" s="100" t="s">
        <v>2339</v>
      </c>
      <c r="CB50" s="101" t="s">
        <v>875</v>
      </c>
      <c r="CC50" s="101">
        <v>287</v>
      </c>
      <c r="CD50" s="100">
        <v>16.630000000000003</v>
      </c>
      <c r="CE50" s="103"/>
      <c r="CF50" s="101" t="s">
        <v>804</v>
      </c>
      <c r="CG50" s="101">
        <v>5.7960000000000003</v>
      </c>
      <c r="CH50" s="101"/>
      <c r="CI50" s="104"/>
      <c r="CJ50" s="105" t="s">
        <v>875</v>
      </c>
      <c r="CL50" s="44"/>
      <c r="CN50" s="52">
        <f t="shared" si="47"/>
        <v>0</v>
      </c>
      <c r="CO50" s="53">
        <f t="shared" si="48"/>
        <v>0</v>
      </c>
      <c r="CP50" s="54">
        <f t="shared" si="49"/>
        <v>0</v>
      </c>
      <c r="CS50" s="3"/>
      <c r="CT50" s="9"/>
      <c r="CU50" s="9"/>
      <c r="CV50" s="9"/>
      <c r="CW50" s="9"/>
    </row>
    <row r="51" spans="1:101" ht="11.25" customHeight="1" x14ac:dyDescent="0.2">
      <c r="A51" s="22" t="str">
        <f>IF(D51&lt;&gt;"",MAX($A$7:A50)+1,"")</f>
        <v/>
      </c>
      <c r="B51" s="45"/>
      <c r="C51" s="45"/>
      <c r="D51" s="46"/>
      <c r="E51" s="46"/>
      <c r="F51" s="46"/>
      <c r="G51" s="70"/>
      <c r="H51" s="47" t="str">
        <f t="shared" si="14"/>
        <v/>
      </c>
      <c r="I51" s="46"/>
      <c r="J51" s="46"/>
      <c r="K51" s="45"/>
      <c r="L51" s="47" t="str">
        <f t="shared" si="15"/>
        <v/>
      </c>
      <c r="M51" s="46"/>
      <c r="N51" s="46"/>
      <c r="O51" s="45"/>
      <c r="P51" s="45"/>
      <c r="Q51" s="48" t="str">
        <f t="shared" si="16"/>
        <v/>
      </c>
      <c r="R51" s="48" t="str">
        <f t="shared" si="17"/>
        <v/>
      </c>
      <c r="S51" s="48" t="str">
        <f t="shared" si="18"/>
        <v/>
      </c>
      <c r="T51" s="48" t="str">
        <f t="shared" si="19"/>
        <v/>
      </c>
      <c r="U51" s="70"/>
      <c r="V51" s="70"/>
      <c r="W51" s="45"/>
      <c r="X51" s="45"/>
      <c r="Y51" s="45"/>
      <c r="Z51" s="45"/>
      <c r="AA51" s="48" t="str">
        <f t="shared" si="20"/>
        <v/>
      </c>
      <c r="AB51" s="48" t="str">
        <f t="shared" si="21"/>
        <v/>
      </c>
      <c r="AC51" s="3"/>
      <c r="AD51" s="47" t="str">
        <f ca="1">IF(ROW()-7&lt;=MAX($AX$8:$AX$305),CONCATENATE(IF(AND(AZ51&lt;&gt;"",AY51&lt;&gt;"Drážkovanie"),IF(RIGHT(VLOOKUP(ROW()-7,$AX$8:$AZ$305,2,FALSE),4)="dyha","Hrana ",IF(MID(VLOOKUP(ROW()-7,$AX$8:$AZ$305,2,FALSE),1,3)="HPL","","ABS ")),""),VLOOKUP(ROW()-7,$AX$8:$AZ$305,2,FALSE)),IF(ROW()-7&lt;=MAX($AX$8:$AX$305)+1,IF(SUM($AN$7:AN50)&lt;2,"Min. objednávka","Spolu odhad"),IF(AND(ROW()-7&lt;=MAX($AX$8:$AX$305)+2,AD50&lt;&gt;"Spolu odhad"),"Spolu odhad","")))</f>
        <v/>
      </c>
      <c r="AE51" s="47"/>
      <c r="AF51" s="47"/>
      <c r="AG51" s="47" t="str">
        <f t="shared" ca="1" si="22"/>
        <v/>
      </c>
      <c r="AH51" s="47" t="str">
        <f t="shared" ca="1" si="23"/>
        <v/>
      </c>
      <c r="AI51" s="47" t="str">
        <f t="shared" ca="1" si="24"/>
        <v/>
      </c>
      <c r="AJ51" s="117" t="str">
        <f t="shared" ca="1" si="25"/>
        <v/>
      </c>
      <c r="AK51" s="47" t="str">
        <f ca="1">IF(AY51&lt;&gt;"",ROUNDUP(IF(AX51&lt;=$BC$7,SUMIF($BB$8:$BB$299,AY51,$BJ$8:$BJ$299),0)+IF(AND(AX51&gt;$BC$7,AX51&lt;=$BE$7),SUMIF($BD$8:$BD$299,AY51,$BL$8:$BL$299),0)+IF(AND(AX51&gt;MAX($BC$7:$BC$299),AX51&lt;=MAX($BE$7:$BE$299)),SUMIF($BF$8:$BF$299,AY51,$BM$8:$BM$299),0),3),IF(AD51="dovoz odhad",SUMIF($AL$7:AL50,"m2",$AG$7:AG50),IF(AD51="lišta pod 80 mm",$AZ$304,IF(AD51="Drážkovanie",SUM($BN$8:$BN$299),IF(AD51="Zlepovanie (spájanie)",ROUNDUP(SUM($BK$8:$BK$299),3),IF(AD51="Formatovanie zlep. dielcov",ROUNDUP(SUM($BI$8:$BI$299),3),IF(AD51="Otvor na pánt Ø 35 mm",ROUNDUP(SUM($BT$8:$BT$299),3),"")))))))</f>
        <v/>
      </c>
      <c r="AL51" s="47" t="str">
        <f t="shared" ca="1" si="26"/>
        <v/>
      </c>
      <c r="AM51" s="119" t="str">
        <f t="shared" ca="1" si="27"/>
        <v/>
      </c>
      <c r="AN51" s="120" t="str">
        <f ca="1">IF(AD51="","",IF(AD51="Min. objednávka",2-SUM($AN$7:AN50),IF(AD51="Spolu odhad",ROUND(SUM($AN$7:AN50),2),IF(AM51="","???",ROUND(AG51*AM51,2)))))</f>
        <v/>
      </c>
      <c r="AO51" s="3"/>
      <c r="AP51" s="89" t="str">
        <f t="shared" si="28"/>
        <v/>
      </c>
      <c r="AQ51" s="3"/>
      <c r="AR51" s="22">
        <f t="shared" si="29"/>
        <v>1</v>
      </c>
      <c r="AS51" s="3"/>
      <c r="AT51" s="3"/>
      <c r="AU51" s="3"/>
      <c r="AV51" s="3"/>
      <c r="AW51" s="3"/>
      <c r="AX51" s="47" t="str">
        <f>IF(MAX($AX$7:AX50)+1&lt;=$AS$4,MAX($AX$7:AX50)+1,"")</f>
        <v/>
      </c>
      <c r="AY51" s="47" t="str">
        <f>IF(MAX($AX$7:AX50)+1&gt;$AS$4,"",IF(AX51&lt;=$BC$7,VLOOKUP(AX51,BA$8:BB$299,2,FALSE),IF(AX51&lt;=$BE$7,VLOOKUP(AX51,BC$8:BD$299,2,FALSE),IF(AX51&lt;=MAX($BE$8:$BE$299),VLOOKUP(AX51,BE$8:BF$299,2,FALSE),IF(AX51=$AS$4,VLOOKUP(AX51,$AS$4:$AU$4,2,FALSE),"")))))</f>
        <v/>
      </c>
      <c r="AZ51" s="47" t="str">
        <f>IF(MAX($AX$7:AX50)+1&gt;$AS$4,"",IF(AX51&lt;=$BC$7,"",IF(AX51&lt;=$BE$7,MID(VLOOKUP(AX51,BC$8:BD$299,2,FALSE),1,1),IF(AX51&lt;=MAX($BE$8:$BE$299),MID(VLOOKUP(AX51,BE$8:BF$299,2,FALSE),1,1),IF(AX51&lt;=$AS$4,VLOOKUP(AX51,$AS$4:$AU$4,3,FALSE),"")))))</f>
        <v/>
      </c>
      <c r="BA51" s="49" t="str">
        <f>IF(AND(BB51&lt;&gt;"",ISNA(VLOOKUP(BB51,BB$7:BB50,1,FALSE))),MAX(BA$7:BA50)+1,"")</f>
        <v/>
      </c>
      <c r="BB51" s="50" t="str">
        <f t="shared" si="30"/>
        <v/>
      </c>
      <c r="BC51" s="49" t="str">
        <f>IF(AND(BD51&lt;&gt;"",ISNA(VLOOKUP(BD51,BD$7:BD50,1,FALSE))),MAX(BC$7:BC50)+1,"")</f>
        <v/>
      </c>
      <c r="BD51" s="50" t="str">
        <f t="shared" si="31"/>
        <v/>
      </c>
      <c r="BE51" s="49" t="str">
        <f>IF(AND(BF51&lt;&gt;"",ISNA(VLOOKUP(BF51,BF$7:BF50,1,FALSE))),MAX(BE$7:BE50)+1,"")</f>
        <v/>
      </c>
      <c r="BF51" s="50" t="str">
        <f t="shared" si="32"/>
        <v/>
      </c>
      <c r="BG51" s="50" t="str">
        <f t="shared" si="33"/>
        <v xml:space="preserve">22x0,5 </v>
      </c>
      <c r="BH51" s="50" t="str">
        <f t="shared" si="34"/>
        <v xml:space="preserve">22x2 </v>
      </c>
      <c r="BI51" s="47" t="str">
        <f t="shared" si="35"/>
        <v/>
      </c>
      <c r="BJ51" s="47" t="str">
        <f t="shared" si="36"/>
        <v/>
      </c>
      <c r="BK51" s="47" t="str">
        <f t="shared" si="37"/>
        <v/>
      </c>
      <c r="BL51" s="47" t="str">
        <f t="shared" si="38"/>
        <v/>
      </c>
      <c r="BM51" s="47" t="str">
        <f t="shared" si="39"/>
        <v/>
      </c>
      <c r="BN51" s="51" t="str">
        <f t="shared" si="40"/>
        <v/>
      </c>
      <c r="BO51" s="51" t="str">
        <f t="shared" si="41"/>
        <v/>
      </c>
      <c r="BP51" s="51" t="str">
        <f t="shared" si="42"/>
        <v/>
      </c>
      <c r="BQ51" s="51" t="str">
        <f t="shared" si="43"/>
        <v/>
      </c>
      <c r="BR51" s="51" t="str">
        <f t="shared" si="44"/>
        <v/>
      </c>
      <c r="BS51" s="51" t="str">
        <f t="shared" si="45"/>
        <v/>
      </c>
      <c r="BT51" s="47" t="str">
        <f t="shared" si="46"/>
        <v/>
      </c>
      <c r="BU51" s="59" t="s">
        <v>346</v>
      </c>
      <c r="BV51" s="48" t="s">
        <v>341</v>
      </c>
      <c r="BW51" s="97"/>
      <c r="BX51" s="98"/>
      <c r="BY51" s="88"/>
      <c r="BZ51" s="99"/>
      <c r="CA51" s="100" t="s">
        <v>2340</v>
      </c>
      <c r="CB51" s="101" t="s">
        <v>62</v>
      </c>
      <c r="CC51" s="101">
        <v>288</v>
      </c>
      <c r="CD51" s="100">
        <v>21.970000000000002</v>
      </c>
      <c r="CE51" s="103"/>
      <c r="CF51" s="101" t="s">
        <v>804</v>
      </c>
      <c r="CG51" s="101">
        <v>5.7960000000000003</v>
      </c>
      <c r="CH51" s="101"/>
      <c r="CI51" s="104"/>
      <c r="CJ51" s="105" t="s">
        <v>62</v>
      </c>
      <c r="CL51" s="44"/>
      <c r="CN51" s="52">
        <f t="shared" si="47"/>
        <v>0</v>
      </c>
      <c r="CO51" s="53">
        <f t="shared" si="48"/>
        <v>0</v>
      </c>
      <c r="CP51" s="54">
        <f t="shared" si="49"/>
        <v>0</v>
      </c>
      <c r="CS51" s="3"/>
      <c r="CT51" s="9"/>
      <c r="CU51" s="9"/>
      <c r="CV51" s="9"/>
      <c r="CW51" s="9"/>
    </row>
    <row r="52" spans="1:101" ht="11.25" customHeight="1" x14ac:dyDescent="0.2">
      <c r="A52" s="22" t="str">
        <f>IF(D52&lt;&gt;"",MAX($A$7:A51)+1,"")</f>
        <v/>
      </c>
      <c r="B52" s="45"/>
      <c r="C52" s="45"/>
      <c r="D52" s="46"/>
      <c r="E52" s="46"/>
      <c r="F52" s="46"/>
      <c r="G52" s="70"/>
      <c r="H52" s="47" t="str">
        <f t="shared" si="14"/>
        <v/>
      </c>
      <c r="I52" s="46"/>
      <c r="J52" s="46"/>
      <c r="K52" s="45"/>
      <c r="L52" s="47" t="str">
        <f t="shared" si="15"/>
        <v/>
      </c>
      <c r="M52" s="46"/>
      <c r="N52" s="46"/>
      <c r="O52" s="45"/>
      <c r="P52" s="45"/>
      <c r="Q52" s="48" t="str">
        <f t="shared" si="16"/>
        <v/>
      </c>
      <c r="R52" s="48" t="str">
        <f t="shared" si="17"/>
        <v/>
      </c>
      <c r="S52" s="48" t="str">
        <f t="shared" si="18"/>
        <v/>
      </c>
      <c r="T52" s="48" t="str">
        <f t="shared" si="19"/>
        <v/>
      </c>
      <c r="U52" s="70"/>
      <c r="V52" s="70"/>
      <c r="W52" s="45"/>
      <c r="X52" s="45"/>
      <c r="Y52" s="45"/>
      <c r="Z52" s="45"/>
      <c r="AA52" s="48" t="str">
        <f t="shared" si="20"/>
        <v/>
      </c>
      <c r="AB52" s="48" t="str">
        <f t="shared" si="21"/>
        <v/>
      </c>
      <c r="AC52" s="3"/>
      <c r="AD52" s="47" t="str">
        <f ca="1">IF(ROW()-7&lt;=MAX($AX$8:$AX$305),CONCATENATE(IF(AND(AZ52&lt;&gt;"",AY52&lt;&gt;"Drážkovanie"),IF(RIGHT(VLOOKUP(ROW()-7,$AX$8:$AZ$305,2,FALSE),4)="dyha","Hrana ",IF(MID(VLOOKUP(ROW()-7,$AX$8:$AZ$305,2,FALSE),1,3)="HPL","","ABS ")),""),VLOOKUP(ROW()-7,$AX$8:$AZ$305,2,FALSE)),IF(ROW()-7&lt;=MAX($AX$8:$AX$305)+1,IF(SUM($AN$7:AN51)&lt;2,"Min. objednávka","Spolu odhad"),IF(AND(ROW()-7&lt;=MAX($AX$8:$AX$305)+2,AD51&lt;&gt;"Spolu odhad"),"Spolu odhad","")))</f>
        <v/>
      </c>
      <c r="AE52" s="47"/>
      <c r="AF52" s="47"/>
      <c r="AG52" s="47" t="str">
        <f t="shared" ca="1" si="22"/>
        <v/>
      </c>
      <c r="AH52" s="47" t="str">
        <f t="shared" ca="1" si="23"/>
        <v/>
      </c>
      <c r="AI52" s="47" t="str">
        <f t="shared" ca="1" si="24"/>
        <v/>
      </c>
      <c r="AJ52" s="117" t="str">
        <f t="shared" ca="1" si="25"/>
        <v/>
      </c>
      <c r="AK52" s="47" t="str">
        <f ca="1">IF(AY52&lt;&gt;"",ROUNDUP(IF(AX52&lt;=$BC$7,SUMIF($BB$8:$BB$299,AY52,$BJ$8:$BJ$299),0)+IF(AND(AX52&gt;$BC$7,AX52&lt;=$BE$7),SUMIF($BD$8:$BD$299,AY52,$BL$8:$BL$299),0)+IF(AND(AX52&gt;MAX($BC$7:$BC$299),AX52&lt;=MAX($BE$7:$BE$299)),SUMIF($BF$8:$BF$299,AY52,$BM$8:$BM$299),0),3),IF(AD52="dovoz odhad",SUMIF($AL$7:AL51,"m2",$AG$7:AG51),IF(AD52="lišta pod 80 mm",$AZ$304,IF(AD52="Drážkovanie",SUM($BN$8:$BN$299),IF(AD52="Zlepovanie (spájanie)",ROUNDUP(SUM($BK$8:$BK$299),3),IF(AD52="Formatovanie zlep. dielcov",ROUNDUP(SUM($BI$8:$BI$299),3),IF(AD52="Otvor na pánt Ø 35 mm",ROUNDUP(SUM($BT$8:$BT$299),3),"")))))))</f>
        <v/>
      </c>
      <c r="AL52" s="47" t="str">
        <f t="shared" ca="1" si="26"/>
        <v/>
      </c>
      <c r="AM52" s="119" t="str">
        <f t="shared" ca="1" si="27"/>
        <v/>
      </c>
      <c r="AN52" s="120" t="str">
        <f ca="1">IF(AD52="","",IF(AD52="Min. objednávka",2-SUM($AN$7:AN51),IF(AD52="Spolu odhad",ROUND(SUM($AN$7:AN51),2),IF(AM52="","???",ROUND(AG52*AM52,2)))))</f>
        <v/>
      </c>
      <c r="AO52" s="3"/>
      <c r="AP52" s="89" t="str">
        <f t="shared" si="28"/>
        <v/>
      </c>
      <c r="AQ52" s="3"/>
      <c r="AR52" s="22">
        <f t="shared" si="29"/>
        <v>1</v>
      </c>
      <c r="AS52" s="3"/>
      <c r="AT52" s="3"/>
      <c r="AU52" s="3"/>
      <c r="AV52" s="3"/>
      <c r="AW52" s="3"/>
      <c r="AX52" s="47" t="str">
        <f>IF(MAX($AX$7:AX51)+1&lt;=$AS$4,MAX($AX$7:AX51)+1,"")</f>
        <v/>
      </c>
      <c r="AY52" s="47" t="str">
        <f>IF(MAX($AX$7:AX51)+1&gt;$AS$4,"",IF(AX52&lt;=$BC$7,VLOOKUP(AX52,BA$8:BB$299,2,FALSE),IF(AX52&lt;=$BE$7,VLOOKUP(AX52,BC$8:BD$299,2,FALSE),IF(AX52&lt;=MAX($BE$8:$BE$299),VLOOKUP(AX52,BE$8:BF$299,2,FALSE),IF(AX52=$AS$4,VLOOKUP(AX52,$AS$4:$AU$4,2,FALSE),"")))))</f>
        <v/>
      </c>
      <c r="AZ52" s="47" t="str">
        <f>IF(MAX($AX$7:AX51)+1&gt;$AS$4,"",IF(AX52&lt;=$BC$7,"",IF(AX52&lt;=$BE$7,MID(VLOOKUP(AX52,BC$8:BD$299,2,FALSE),1,1),IF(AX52&lt;=MAX($BE$8:$BE$299),MID(VLOOKUP(AX52,BE$8:BF$299,2,FALSE),1,1),IF(AX52&lt;=$AS$4,VLOOKUP(AX52,$AS$4:$AU$4,3,FALSE),"")))))</f>
        <v/>
      </c>
      <c r="BA52" s="49" t="str">
        <f>IF(AND(BB52&lt;&gt;"",ISNA(VLOOKUP(BB52,BB$7:BB51,1,FALSE))),MAX(BA$7:BA51)+1,"")</f>
        <v/>
      </c>
      <c r="BB52" s="50" t="str">
        <f t="shared" si="30"/>
        <v/>
      </c>
      <c r="BC52" s="49" t="str">
        <f>IF(AND(BD52&lt;&gt;"",ISNA(VLOOKUP(BD52,BD$7:BD51,1,FALSE))),MAX(BC$7:BC51)+1,"")</f>
        <v/>
      </c>
      <c r="BD52" s="50" t="str">
        <f t="shared" si="31"/>
        <v/>
      </c>
      <c r="BE52" s="49" t="str">
        <f>IF(AND(BF52&lt;&gt;"",ISNA(VLOOKUP(BF52,BF$7:BF51,1,FALSE))),MAX(BE$7:BE51)+1,"")</f>
        <v/>
      </c>
      <c r="BF52" s="50" t="str">
        <f t="shared" si="32"/>
        <v/>
      </c>
      <c r="BG52" s="50" t="str">
        <f t="shared" si="33"/>
        <v xml:space="preserve">22x0,5 </v>
      </c>
      <c r="BH52" s="50" t="str">
        <f t="shared" si="34"/>
        <v xml:space="preserve">22x2 </v>
      </c>
      <c r="BI52" s="47" t="str">
        <f t="shared" si="35"/>
        <v/>
      </c>
      <c r="BJ52" s="47" t="str">
        <f t="shared" si="36"/>
        <v/>
      </c>
      <c r="BK52" s="47" t="str">
        <f t="shared" si="37"/>
        <v/>
      </c>
      <c r="BL52" s="47" t="str">
        <f t="shared" si="38"/>
        <v/>
      </c>
      <c r="BM52" s="47" t="str">
        <f t="shared" si="39"/>
        <v/>
      </c>
      <c r="BN52" s="51" t="str">
        <f t="shared" si="40"/>
        <v/>
      </c>
      <c r="BO52" s="51" t="str">
        <f t="shared" si="41"/>
        <v/>
      </c>
      <c r="BP52" s="51" t="str">
        <f t="shared" si="42"/>
        <v/>
      </c>
      <c r="BQ52" s="51" t="str">
        <f t="shared" si="43"/>
        <v/>
      </c>
      <c r="BR52" s="51" t="str">
        <f t="shared" si="44"/>
        <v/>
      </c>
      <c r="BS52" s="51" t="str">
        <f t="shared" si="45"/>
        <v/>
      </c>
      <c r="BT52" s="47" t="str">
        <f t="shared" si="46"/>
        <v/>
      </c>
      <c r="BU52" s="59" t="s">
        <v>1143</v>
      </c>
      <c r="BV52" s="48" t="s">
        <v>343</v>
      </c>
      <c r="BW52" s="97"/>
      <c r="BX52" s="98"/>
      <c r="BY52" s="88"/>
      <c r="BZ52" s="99"/>
      <c r="CA52" s="100" t="s">
        <v>2341</v>
      </c>
      <c r="CB52" s="101" t="s">
        <v>63</v>
      </c>
      <c r="CC52" s="101">
        <v>289</v>
      </c>
      <c r="CD52" s="100">
        <v>21.970000000000002</v>
      </c>
      <c r="CE52" s="103"/>
      <c r="CF52" s="101" t="s">
        <v>804</v>
      </c>
      <c r="CG52" s="101">
        <v>5.7960000000000003</v>
      </c>
      <c r="CH52" s="101"/>
      <c r="CI52" s="104"/>
      <c r="CJ52" s="105" t="s">
        <v>63</v>
      </c>
      <c r="CL52" s="44"/>
      <c r="CN52" s="52">
        <f t="shared" si="47"/>
        <v>0</v>
      </c>
      <c r="CO52" s="53">
        <f t="shared" si="48"/>
        <v>0</v>
      </c>
      <c r="CP52" s="54">
        <f t="shared" si="49"/>
        <v>0</v>
      </c>
      <c r="CS52" s="3"/>
      <c r="CT52" s="9"/>
      <c r="CU52" s="9"/>
      <c r="CV52" s="9"/>
      <c r="CW52" s="9"/>
    </row>
    <row r="53" spans="1:101" ht="11.25" customHeight="1" x14ac:dyDescent="0.2">
      <c r="A53" s="22" t="str">
        <f>IF(D53&lt;&gt;"",MAX($A$7:A52)+1,"")</f>
        <v/>
      </c>
      <c r="B53" s="45"/>
      <c r="C53" s="45"/>
      <c r="D53" s="46"/>
      <c r="E53" s="46"/>
      <c r="F53" s="46"/>
      <c r="G53" s="70"/>
      <c r="H53" s="47" t="str">
        <f t="shared" si="14"/>
        <v/>
      </c>
      <c r="I53" s="46"/>
      <c r="J53" s="46"/>
      <c r="K53" s="45"/>
      <c r="L53" s="47" t="str">
        <f t="shared" si="15"/>
        <v/>
      </c>
      <c r="M53" s="46"/>
      <c r="N53" s="46"/>
      <c r="O53" s="45"/>
      <c r="P53" s="45"/>
      <c r="Q53" s="48" t="str">
        <f t="shared" si="16"/>
        <v/>
      </c>
      <c r="R53" s="48" t="str">
        <f t="shared" si="17"/>
        <v/>
      </c>
      <c r="S53" s="48" t="str">
        <f t="shared" si="18"/>
        <v/>
      </c>
      <c r="T53" s="48" t="str">
        <f t="shared" si="19"/>
        <v/>
      </c>
      <c r="U53" s="70"/>
      <c r="V53" s="70"/>
      <c r="W53" s="45"/>
      <c r="X53" s="45"/>
      <c r="Y53" s="45"/>
      <c r="Z53" s="45"/>
      <c r="AA53" s="48" t="str">
        <f t="shared" si="20"/>
        <v/>
      </c>
      <c r="AB53" s="48" t="str">
        <f t="shared" si="21"/>
        <v/>
      </c>
      <c r="AC53" s="3"/>
      <c r="AD53" s="47" t="str">
        <f ca="1">IF(ROW()-7&lt;=MAX($AX$8:$AX$305),CONCATENATE(IF(AND(AZ53&lt;&gt;"",AY53&lt;&gt;"Drážkovanie"),IF(RIGHT(VLOOKUP(ROW()-7,$AX$8:$AZ$305,2,FALSE),4)="dyha","Hrana ",IF(MID(VLOOKUP(ROW()-7,$AX$8:$AZ$305,2,FALSE),1,3)="HPL","","ABS ")),""),VLOOKUP(ROW()-7,$AX$8:$AZ$305,2,FALSE)),IF(ROW()-7&lt;=MAX($AX$8:$AX$305)+1,IF(SUM($AN$7:AN52)&lt;2,"Min. objednávka","Spolu odhad"),IF(AND(ROW()-7&lt;=MAX($AX$8:$AX$305)+2,AD52&lt;&gt;"Spolu odhad"),"Spolu odhad","")))</f>
        <v/>
      </c>
      <c r="AE53" s="47"/>
      <c r="AF53" s="47"/>
      <c r="AG53" s="47" t="str">
        <f t="shared" ca="1" si="22"/>
        <v/>
      </c>
      <c r="AH53" s="47" t="str">
        <f t="shared" ca="1" si="23"/>
        <v/>
      </c>
      <c r="AI53" s="47" t="str">
        <f t="shared" ca="1" si="24"/>
        <v/>
      </c>
      <c r="AJ53" s="117" t="str">
        <f t="shared" ca="1" si="25"/>
        <v/>
      </c>
      <c r="AK53" s="47" t="str">
        <f ca="1">IF(AY53&lt;&gt;"",ROUNDUP(IF(AX53&lt;=$BC$7,SUMIF($BB$8:$BB$299,AY53,$BJ$8:$BJ$299),0)+IF(AND(AX53&gt;$BC$7,AX53&lt;=$BE$7),SUMIF($BD$8:$BD$299,AY53,$BL$8:$BL$299),0)+IF(AND(AX53&gt;MAX($BC$7:$BC$299),AX53&lt;=MAX($BE$7:$BE$299)),SUMIF($BF$8:$BF$299,AY53,$BM$8:$BM$299),0),3),IF(AD53="dovoz odhad",SUMIF($AL$7:AL52,"m2",$AG$7:AG52),IF(AD53="lišta pod 80 mm",$AZ$304,IF(AD53="Drážkovanie",SUM($BN$8:$BN$299),IF(AD53="Zlepovanie (spájanie)",ROUNDUP(SUM($BK$8:$BK$299),3),IF(AD53="Formatovanie zlep. dielcov",ROUNDUP(SUM($BI$8:$BI$299),3),IF(AD53="Otvor na pánt Ø 35 mm",ROUNDUP(SUM($BT$8:$BT$299),3),"")))))))</f>
        <v/>
      </c>
      <c r="AL53" s="47" t="str">
        <f t="shared" ca="1" si="26"/>
        <v/>
      </c>
      <c r="AM53" s="119" t="str">
        <f t="shared" ca="1" si="27"/>
        <v/>
      </c>
      <c r="AN53" s="120" t="str">
        <f ca="1">IF(AD53="","",IF(AD53="Min. objednávka",2-SUM($AN$7:AN52),IF(AD53="Spolu odhad",ROUND(SUM($AN$7:AN52),2),IF(AM53="","???",ROUND(AG53*AM53,2)))))</f>
        <v/>
      </c>
      <c r="AO53" s="3"/>
      <c r="AP53" s="89" t="str">
        <f t="shared" si="28"/>
        <v/>
      </c>
      <c r="AQ53" s="3"/>
      <c r="AR53" s="22">
        <f t="shared" si="29"/>
        <v>1</v>
      </c>
      <c r="AS53" s="3"/>
      <c r="AT53" s="3"/>
      <c r="AU53" s="3"/>
      <c r="AV53" s="3"/>
      <c r="AW53" s="3"/>
      <c r="AX53" s="47" t="str">
        <f>IF(MAX($AX$7:AX52)+1&lt;=$AS$4,MAX($AX$7:AX52)+1,"")</f>
        <v/>
      </c>
      <c r="AY53" s="47" t="str">
        <f>IF(MAX($AX$7:AX52)+1&gt;$AS$4,"",IF(AX53&lt;=$BC$7,VLOOKUP(AX53,BA$8:BB$299,2,FALSE),IF(AX53&lt;=$BE$7,VLOOKUP(AX53,BC$8:BD$299,2,FALSE),IF(AX53&lt;=MAX($BE$8:$BE$299),VLOOKUP(AX53,BE$8:BF$299,2,FALSE),IF(AX53=$AS$4,VLOOKUP(AX53,$AS$4:$AU$4,2,FALSE),"")))))</f>
        <v/>
      </c>
      <c r="AZ53" s="47" t="str">
        <f>IF(MAX($AX$7:AX52)+1&gt;$AS$4,"",IF(AX53&lt;=$BC$7,"",IF(AX53&lt;=$BE$7,MID(VLOOKUP(AX53,BC$8:BD$299,2,FALSE),1,1),IF(AX53&lt;=MAX($BE$8:$BE$299),MID(VLOOKUP(AX53,BE$8:BF$299,2,FALSE),1,1),IF(AX53&lt;=$AS$4,VLOOKUP(AX53,$AS$4:$AU$4,3,FALSE),"")))))</f>
        <v/>
      </c>
      <c r="BA53" s="49" t="str">
        <f>IF(AND(BB53&lt;&gt;"",ISNA(VLOOKUP(BB53,BB$7:BB52,1,FALSE))),MAX(BA$7:BA52)+1,"")</f>
        <v/>
      </c>
      <c r="BB53" s="50" t="str">
        <f t="shared" si="30"/>
        <v/>
      </c>
      <c r="BC53" s="49" t="str">
        <f>IF(AND(BD53&lt;&gt;"",ISNA(VLOOKUP(BD53,BD$7:BD52,1,FALSE))),MAX(BC$7:BC52)+1,"")</f>
        <v/>
      </c>
      <c r="BD53" s="50" t="str">
        <f t="shared" si="31"/>
        <v/>
      </c>
      <c r="BE53" s="49" t="str">
        <f>IF(AND(BF53&lt;&gt;"",ISNA(VLOOKUP(BF53,BF$7:BF52,1,FALSE))),MAX(BE$7:BE52)+1,"")</f>
        <v/>
      </c>
      <c r="BF53" s="50" t="str">
        <f t="shared" si="32"/>
        <v/>
      </c>
      <c r="BG53" s="50" t="str">
        <f t="shared" si="33"/>
        <v xml:space="preserve">22x0,5 </v>
      </c>
      <c r="BH53" s="50" t="str">
        <f t="shared" si="34"/>
        <v xml:space="preserve">22x2 </v>
      </c>
      <c r="BI53" s="47" t="str">
        <f t="shared" si="35"/>
        <v/>
      </c>
      <c r="BJ53" s="47" t="str">
        <f t="shared" si="36"/>
        <v/>
      </c>
      <c r="BK53" s="47" t="str">
        <f t="shared" si="37"/>
        <v/>
      </c>
      <c r="BL53" s="47" t="str">
        <f t="shared" si="38"/>
        <v/>
      </c>
      <c r="BM53" s="47" t="str">
        <f t="shared" si="39"/>
        <v/>
      </c>
      <c r="BN53" s="51" t="str">
        <f t="shared" si="40"/>
        <v/>
      </c>
      <c r="BO53" s="51" t="str">
        <f t="shared" si="41"/>
        <v/>
      </c>
      <c r="BP53" s="51" t="str">
        <f t="shared" si="42"/>
        <v/>
      </c>
      <c r="BQ53" s="51" t="str">
        <f t="shared" si="43"/>
        <v/>
      </c>
      <c r="BR53" s="51" t="str">
        <f t="shared" si="44"/>
        <v/>
      </c>
      <c r="BS53" s="51" t="str">
        <f t="shared" si="45"/>
        <v/>
      </c>
      <c r="BT53" s="47" t="str">
        <f t="shared" si="46"/>
        <v/>
      </c>
      <c r="BU53" s="59" t="s">
        <v>348</v>
      </c>
      <c r="BV53" s="48" t="s">
        <v>345</v>
      </c>
      <c r="BW53" s="97"/>
      <c r="BX53" s="98"/>
      <c r="BY53" s="88"/>
      <c r="BZ53" s="99"/>
      <c r="CA53" s="100" t="s">
        <v>2342</v>
      </c>
      <c r="CB53" s="101" t="s">
        <v>876</v>
      </c>
      <c r="CC53" s="101">
        <v>290</v>
      </c>
      <c r="CD53" s="100">
        <v>21.970000000000002</v>
      </c>
      <c r="CE53" s="103"/>
      <c r="CF53" s="101" t="s">
        <v>804</v>
      </c>
      <c r="CG53" s="101">
        <v>5.7960000000000003</v>
      </c>
      <c r="CH53" s="101"/>
      <c r="CI53" s="104"/>
      <c r="CJ53" s="105" t="s">
        <v>876</v>
      </c>
      <c r="CL53" s="44"/>
      <c r="CN53" s="52">
        <f t="shared" si="47"/>
        <v>0</v>
      </c>
      <c r="CO53" s="53">
        <f t="shared" si="48"/>
        <v>0</v>
      </c>
      <c r="CP53" s="54">
        <f t="shared" si="49"/>
        <v>0</v>
      </c>
      <c r="CS53" s="3"/>
      <c r="CT53" s="9"/>
      <c r="CU53" s="9"/>
      <c r="CV53" s="9"/>
      <c r="CW53" s="9"/>
    </row>
    <row r="54" spans="1:101" ht="11.25" customHeight="1" x14ac:dyDescent="0.2">
      <c r="A54" s="22" t="str">
        <f>IF(D54&lt;&gt;"",MAX($A$7:A53)+1,"")</f>
        <v/>
      </c>
      <c r="B54" s="45"/>
      <c r="C54" s="45"/>
      <c r="D54" s="46"/>
      <c r="E54" s="46"/>
      <c r="F54" s="46"/>
      <c r="G54" s="70"/>
      <c r="H54" s="47" t="str">
        <f t="shared" si="14"/>
        <v/>
      </c>
      <c r="I54" s="46"/>
      <c r="J54" s="46"/>
      <c r="K54" s="45"/>
      <c r="L54" s="47" t="str">
        <f t="shared" si="15"/>
        <v/>
      </c>
      <c r="M54" s="46"/>
      <c r="N54" s="46"/>
      <c r="O54" s="45"/>
      <c r="P54" s="45"/>
      <c r="Q54" s="48" t="str">
        <f t="shared" si="16"/>
        <v/>
      </c>
      <c r="R54" s="48" t="str">
        <f t="shared" si="17"/>
        <v/>
      </c>
      <c r="S54" s="48" t="str">
        <f t="shared" si="18"/>
        <v/>
      </c>
      <c r="T54" s="48" t="str">
        <f t="shared" si="19"/>
        <v/>
      </c>
      <c r="U54" s="70"/>
      <c r="V54" s="70"/>
      <c r="W54" s="45"/>
      <c r="X54" s="45"/>
      <c r="Y54" s="45"/>
      <c r="Z54" s="45"/>
      <c r="AA54" s="48" t="str">
        <f t="shared" si="20"/>
        <v/>
      </c>
      <c r="AB54" s="48" t="str">
        <f t="shared" si="21"/>
        <v/>
      </c>
      <c r="AC54" s="3"/>
      <c r="AD54" s="47" t="str">
        <f ca="1">IF(ROW()-7&lt;=MAX($AX$8:$AX$305),CONCATENATE(IF(AND(AZ54&lt;&gt;"",AY54&lt;&gt;"Drážkovanie"),IF(RIGHT(VLOOKUP(ROW()-7,$AX$8:$AZ$305,2,FALSE),4)="dyha","Hrana ",IF(MID(VLOOKUP(ROW()-7,$AX$8:$AZ$305,2,FALSE),1,3)="HPL","","ABS ")),""),VLOOKUP(ROW()-7,$AX$8:$AZ$305,2,FALSE)),IF(ROW()-7&lt;=MAX($AX$8:$AX$305)+1,IF(SUM($AN$7:AN53)&lt;2,"Min. objednávka","Spolu odhad"),IF(AND(ROW()-7&lt;=MAX($AX$8:$AX$305)+2,AD53&lt;&gt;"Spolu odhad"),"Spolu odhad","")))</f>
        <v/>
      </c>
      <c r="AE54" s="47"/>
      <c r="AF54" s="47"/>
      <c r="AG54" s="47" t="str">
        <f t="shared" ca="1" si="22"/>
        <v/>
      </c>
      <c r="AH54" s="47" t="str">
        <f t="shared" ca="1" si="23"/>
        <v/>
      </c>
      <c r="AI54" s="47" t="str">
        <f t="shared" ca="1" si="24"/>
        <v/>
      </c>
      <c r="AJ54" s="117" t="str">
        <f t="shared" ca="1" si="25"/>
        <v/>
      </c>
      <c r="AK54" s="47" t="str">
        <f ca="1">IF(AY54&lt;&gt;"",ROUNDUP(IF(AX54&lt;=$BC$7,SUMIF($BB$8:$BB$299,AY54,$BJ$8:$BJ$299),0)+IF(AND(AX54&gt;$BC$7,AX54&lt;=$BE$7),SUMIF($BD$8:$BD$299,AY54,$BL$8:$BL$299),0)+IF(AND(AX54&gt;MAX($BC$7:$BC$299),AX54&lt;=MAX($BE$7:$BE$299)),SUMIF($BF$8:$BF$299,AY54,$BM$8:$BM$299),0),3),IF(AD54="dovoz odhad",SUMIF($AL$7:AL53,"m2",$AG$7:AG53),IF(AD54="lišta pod 80 mm",$AZ$304,IF(AD54="Drážkovanie",SUM($BN$8:$BN$299),IF(AD54="Zlepovanie (spájanie)",ROUNDUP(SUM($BK$8:$BK$299),3),IF(AD54="Formatovanie zlep. dielcov",ROUNDUP(SUM($BI$8:$BI$299),3),IF(AD54="Otvor na pánt Ø 35 mm",ROUNDUP(SUM($BT$8:$BT$299),3),"")))))))</f>
        <v/>
      </c>
      <c r="AL54" s="47" t="str">
        <f t="shared" ca="1" si="26"/>
        <v/>
      </c>
      <c r="AM54" s="119" t="str">
        <f t="shared" ca="1" si="27"/>
        <v/>
      </c>
      <c r="AN54" s="120" t="str">
        <f ca="1">IF(AD54="","",IF(AD54="Min. objednávka",2-SUM($AN$7:AN53),IF(AD54="Spolu odhad",ROUND(SUM($AN$7:AN53),2),IF(AM54="","???",ROUND(AG54*AM54,2)))))</f>
        <v/>
      </c>
      <c r="AO54" s="3"/>
      <c r="AP54" s="89" t="str">
        <f t="shared" si="28"/>
        <v/>
      </c>
      <c r="AQ54" s="3"/>
      <c r="AR54" s="22">
        <f t="shared" si="29"/>
        <v>1</v>
      </c>
      <c r="AS54" s="3"/>
      <c r="AT54" s="3"/>
      <c r="AU54" s="3"/>
      <c r="AV54" s="3"/>
      <c r="AW54" s="3"/>
      <c r="AX54" s="47" t="str">
        <f>IF(MAX($AX$7:AX53)+1&lt;=$AS$4,MAX($AX$7:AX53)+1,"")</f>
        <v/>
      </c>
      <c r="AY54" s="47" t="str">
        <f>IF(MAX($AX$7:AX53)+1&gt;$AS$4,"",IF(AX54&lt;=$BC$7,VLOOKUP(AX54,BA$8:BB$299,2,FALSE),IF(AX54&lt;=$BE$7,VLOOKUP(AX54,BC$8:BD$299,2,FALSE),IF(AX54&lt;=MAX($BE$8:$BE$299),VLOOKUP(AX54,BE$8:BF$299,2,FALSE),IF(AX54=$AS$4,VLOOKUP(AX54,$AS$4:$AU$4,2,FALSE),"")))))</f>
        <v/>
      </c>
      <c r="AZ54" s="47" t="str">
        <f>IF(MAX($AX$7:AX53)+1&gt;$AS$4,"",IF(AX54&lt;=$BC$7,"",IF(AX54&lt;=$BE$7,MID(VLOOKUP(AX54,BC$8:BD$299,2,FALSE),1,1),IF(AX54&lt;=MAX($BE$8:$BE$299),MID(VLOOKUP(AX54,BE$8:BF$299,2,FALSE),1,1),IF(AX54&lt;=$AS$4,VLOOKUP(AX54,$AS$4:$AU$4,3,FALSE),"")))))</f>
        <v/>
      </c>
      <c r="BA54" s="49" t="str">
        <f>IF(AND(BB54&lt;&gt;"",ISNA(VLOOKUP(BB54,BB$7:BB53,1,FALSE))),MAX(BA$7:BA53)+1,"")</f>
        <v/>
      </c>
      <c r="BB54" s="50" t="str">
        <f t="shared" si="30"/>
        <v/>
      </c>
      <c r="BC54" s="49" t="str">
        <f>IF(AND(BD54&lt;&gt;"",ISNA(VLOOKUP(BD54,BD$7:BD53,1,FALSE))),MAX(BC$7:BC53)+1,"")</f>
        <v/>
      </c>
      <c r="BD54" s="50" t="str">
        <f t="shared" si="31"/>
        <v/>
      </c>
      <c r="BE54" s="49" t="str">
        <f>IF(AND(BF54&lt;&gt;"",ISNA(VLOOKUP(BF54,BF$7:BF53,1,FALSE))),MAX(BE$7:BE53)+1,"")</f>
        <v/>
      </c>
      <c r="BF54" s="50" t="str">
        <f t="shared" si="32"/>
        <v/>
      </c>
      <c r="BG54" s="50" t="str">
        <f t="shared" si="33"/>
        <v xml:space="preserve">22x0,5 </v>
      </c>
      <c r="BH54" s="50" t="str">
        <f t="shared" si="34"/>
        <v xml:space="preserve">22x2 </v>
      </c>
      <c r="BI54" s="47" t="str">
        <f t="shared" si="35"/>
        <v/>
      </c>
      <c r="BJ54" s="47" t="str">
        <f t="shared" si="36"/>
        <v/>
      </c>
      <c r="BK54" s="47" t="str">
        <f t="shared" si="37"/>
        <v/>
      </c>
      <c r="BL54" s="47" t="str">
        <f t="shared" si="38"/>
        <v/>
      </c>
      <c r="BM54" s="47" t="str">
        <f t="shared" si="39"/>
        <v/>
      </c>
      <c r="BN54" s="51" t="str">
        <f t="shared" si="40"/>
        <v/>
      </c>
      <c r="BO54" s="51" t="str">
        <f t="shared" si="41"/>
        <v/>
      </c>
      <c r="BP54" s="51" t="str">
        <f t="shared" si="42"/>
        <v/>
      </c>
      <c r="BQ54" s="51" t="str">
        <f t="shared" si="43"/>
        <v/>
      </c>
      <c r="BR54" s="51" t="str">
        <f t="shared" si="44"/>
        <v/>
      </c>
      <c r="BS54" s="51" t="str">
        <f t="shared" si="45"/>
        <v/>
      </c>
      <c r="BT54" s="47" t="str">
        <f t="shared" si="46"/>
        <v/>
      </c>
      <c r="BU54" s="59" t="s">
        <v>1144</v>
      </c>
      <c r="BV54" s="48" t="s">
        <v>1175</v>
      </c>
      <c r="BW54" s="97"/>
      <c r="BX54" s="98"/>
      <c r="BY54" s="88"/>
      <c r="BZ54" s="99"/>
      <c r="CA54" s="100" t="s">
        <v>2343</v>
      </c>
      <c r="CB54" s="101" t="s">
        <v>64</v>
      </c>
      <c r="CC54" s="101">
        <v>291</v>
      </c>
      <c r="CD54" s="100">
        <v>20.180000000000003</v>
      </c>
      <c r="CE54" s="103"/>
      <c r="CF54" s="101" t="s">
        <v>804</v>
      </c>
      <c r="CG54" s="101">
        <v>5.7960000000000003</v>
      </c>
      <c r="CH54" s="101"/>
      <c r="CI54" s="104"/>
      <c r="CJ54" s="105" t="s">
        <v>64</v>
      </c>
      <c r="CL54" s="44"/>
      <c r="CN54" s="52">
        <f t="shared" si="47"/>
        <v>0</v>
      </c>
      <c r="CO54" s="53">
        <f t="shared" si="48"/>
        <v>0</v>
      </c>
      <c r="CP54" s="54">
        <f t="shared" si="49"/>
        <v>0</v>
      </c>
      <c r="CS54" s="3"/>
      <c r="CT54" s="9"/>
      <c r="CU54" s="9"/>
      <c r="CV54" s="9"/>
      <c r="CW54" s="9"/>
    </row>
    <row r="55" spans="1:101" ht="11.25" customHeight="1" x14ac:dyDescent="0.2">
      <c r="A55" s="22" t="str">
        <f>IF(D55&lt;&gt;"",MAX($A$7:A54)+1,"")</f>
        <v/>
      </c>
      <c r="B55" s="45"/>
      <c r="C55" s="45"/>
      <c r="D55" s="46"/>
      <c r="E55" s="46"/>
      <c r="F55" s="46"/>
      <c r="G55" s="70"/>
      <c r="H55" s="47" t="str">
        <f t="shared" si="14"/>
        <v/>
      </c>
      <c r="I55" s="46"/>
      <c r="J55" s="46"/>
      <c r="K55" s="45"/>
      <c r="L55" s="47" t="str">
        <f t="shared" si="15"/>
        <v/>
      </c>
      <c r="M55" s="46"/>
      <c r="N55" s="46"/>
      <c r="O55" s="45"/>
      <c r="P55" s="45"/>
      <c r="Q55" s="48" t="str">
        <f t="shared" si="16"/>
        <v/>
      </c>
      <c r="R55" s="48" t="str">
        <f t="shared" si="17"/>
        <v/>
      </c>
      <c r="S55" s="48" t="str">
        <f t="shared" si="18"/>
        <v/>
      </c>
      <c r="T55" s="48" t="str">
        <f t="shared" si="19"/>
        <v/>
      </c>
      <c r="U55" s="70"/>
      <c r="V55" s="70"/>
      <c r="W55" s="45"/>
      <c r="X55" s="45"/>
      <c r="Y55" s="45"/>
      <c r="Z55" s="45"/>
      <c r="AA55" s="48" t="str">
        <f t="shared" si="20"/>
        <v/>
      </c>
      <c r="AB55" s="48" t="str">
        <f t="shared" si="21"/>
        <v/>
      </c>
      <c r="AC55" s="3"/>
      <c r="AD55" s="47" t="str">
        <f ca="1">IF(ROW()-7&lt;=MAX($AX$8:$AX$305),CONCATENATE(IF(AND(AZ55&lt;&gt;"",AY55&lt;&gt;"Drážkovanie"),IF(RIGHT(VLOOKUP(ROW()-7,$AX$8:$AZ$305,2,FALSE),4)="dyha","Hrana ",IF(MID(VLOOKUP(ROW()-7,$AX$8:$AZ$305,2,FALSE),1,3)="HPL","","ABS ")),""),VLOOKUP(ROW()-7,$AX$8:$AZ$305,2,FALSE)),IF(ROW()-7&lt;=MAX($AX$8:$AX$305)+1,IF(SUM($AN$7:AN54)&lt;2,"Min. objednávka","Spolu odhad"),IF(AND(ROW()-7&lt;=MAX($AX$8:$AX$305)+2,AD54&lt;&gt;"Spolu odhad"),"Spolu odhad","")))</f>
        <v/>
      </c>
      <c r="AE55" s="47"/>
      <c r="AF55" s="47"/>
      <c r="AG55" s="47" t="str">
        <f t="shared" ca="1" si="22"/>
        <v/>
      </c>
      <c r="AH55" s="47" t="str">
        <f t="shared" ca="1" si="23"/>
        <v/>
      </c>
      <c r="AI55" s="47" t="str">
        <f t="shared" ca="1" si="24"/>
        <v/>
      </c>
      <c r="AJ55" s="117" t="str">
        <f t="shared" ca="1" si="25"/>
        <v/>
      </c>
      <c r="AK55" s="47" t="str">
        <f ca="1">IF(AY55&lt;&gt;"",ROUNDUP(IF(AX55&lt;=$BC$7,SUMIF($BB$8:$BB$299,AY55,$BJ$8:$BJ$299),0)+IF(AND(AX55&gt;$BC$7,AX55&lt;=$BE$7),SUMIF($BD$8:$BD$299,AY55,$BL$8:$BL$299),0)+IF(AND(AX55&gt;MAX($BC$7:$BC$299),AX55&lt;=MAX($BE$7:$BE$299)),SUMIF($BF$8:$BF$299,AY55,$BM$8:$BM$299),0),3),IF(AD55="dovoz odhad",SUMIF($AL$7:AL54,"m2",$AG$7:AG54),IF(AD55="lišta pod 80 mm",$AZ$304,IF(AD55="Drážkovanie",SUM($BN$8:$BN$299),IF(AD55="Zlepovanie (spájanie)",ROUNDUP(SUM($BK$8:$BK$299),3),IF(AD55="Formatovanie zlep. dielcov",ROUNDUP(SUM($BI$8:$BI$299),3),IF(AD55="Otvor na pánt Ø 35 mm",ROUNDUP(SUM($BT$8:$BT$299),3),"")))))))</f>
        <v/>
      </c>
      <c r="AL55" s="47" t="str">
        <f t="shared" ca="1" si="26"/>
        <v/>
      </c>
      <c r="AM55" s="119" t="str">
        <f t="shared" ca="1" si="27"/>
        <v/>
      </c>
      <c r="AN55" s="120" t="str">
        <f ca="1">IF(AD55="","",IF(AD55="Min. objednávka",2-SUM($AN$7:AN54),IF(AD55="Spolu odhad",ROUND(SUM($AN$7:AN54),2),IF(AM55="","???",ROUND(AG55*AM55,2)))))</f>
        <v/>
      </c>
      <c r="AO55" s="3"/>
      <c r="AP55" s="89" t="str">
        <f t="shared" si="28"/>
        <v/>
      </c>
      <c r="AQ55" s="3"/>
      <c r="AR55" s="22">
        <f t="shared" si="29"/>
        <v>1</v>
      </c>
      <c r="AS55" s="3"/>
      <c r="AT55" s="3"/>
      <c r="AU55" s="3"/>
      <c r="AV55" s="3"/>
      <c r="AW55" s="3"/>
      <c r="AX55" s="47" t="str">
        <f>IF(MAX($AX$7:AX54)+1&lt;=$AS$4,MAX($AX$7:AX54)+1,"")</f>
        <v/>
      </c>
      <c r="AY55" s="47" t="str">
        <f>IF(MAX($AX$7:AX54)+1&gt;$AS$4,"",IF(AX55&lt;=$BC$7,VLOOKUP(AX55,BA$8:BB$299,2,FALSE),IF(AX55&lt;=$BE$7,VLOOKUP(AX55,BC$8:BD$299,2,FALSE),IF(AX55&lt;=MAX($BE$8:$BE$299),VLOOKUP(AX55,BE$8:BF$299,2,FALSE),IF(AX55=$AS$4,VLOOKUP(AX55,$AS$4:$AU$4,2,FALSE),"")))))</f>
        <v/>
      </c>
      <c r="AZ55" s="47" t="str">
        <f>IF(MAX($AX$7:AX54)+1&gt;$AS$4,"",IF(AX55&lt;=$BC$7,"",IF(AX55&lt;=$BE$7,MID(VLOOKUP(AX55,BC$8:BD$299,2,FALSE),1,1),IF(AX55&lt;=MAX($BE$8:$BE$299),MID(VLOOKUP(AX55,BE$8:BF$299,2,FALSE),1,1),IF(AX55&lt;=$AS$4,VLOOKUP(AX55,$AS$4:$AU$4,3,FALSE),"")))))</f>
        <v/>
      </c>
      <c r="BA55" s="49" t="str">
        <f>IF(AND(BB55&lt;&gt;"",ISNA(VLOOKUP(BB55,BB$7:BB54,1,FALSE))),MAX(BA$7:BA54)+1,"")</f>
        <v/>
      </c>
      <c r="BB55" s="50" t="str">
        <f t="shared" si="30"/>
        <v/>
      </c>
      <c r="BC55" s="49" t="str">
        <f>IF(AND(BD55&lt;&gt;"",ISNA(VLOOKUP(BD55,BD$7:BD54,1,FALSE))),MAX(BC$7:BC54)+1,"")</f>
        <v/>
      </c>
      <c r="BD55" s="50" t="str">
        <f t="shared" si="31"/>
        <v/>
      </c>
      <c r="BE55" s="49" t="str">
        <f>IF(AND(BF55&lt;&gt;"",ISNA(VLOOKUP(BF55,BF$7:BF54,1,FALSE))),MAX(BE$7:BE54)+1,"")</f>
        <v/>
      </c>
      <c r="BF55" s="50" t="str">
        <f t="shared" si="32"/>
        <v/>
      </c>
      <c r="BG55" s="50" t="str">
        <f t="shared" si="33"/>
        <v xml:space="preserve">22x0,5 </v>
      </c>
      <c r="BH55" s="50" t="str">
        <f t="shared" si="34"/>
        <v xml:space="preserve">22x2 </v>
      </c>
      <c r="BI55" s="47" t="str">
        <f t="shared" si="35"/>
        <v/>
      </c>
      <c r="BJ55" s="47" t="str">
        <f t="shared" si="36"/>
        <v/>
      </c>
      <c r="BK55" s="47" t="str">
        <f t="shared" si="37"/>
        <v/>
      </c>
      <c r="BL55" s="47" t="str">
        <f t="shared" si="38"/>
        <v/>
      </c>
      <c r="BM55" s="47" t="str">
        <f t="shared" si="39"/>
        <v/>
      </c>
      <c r="BN55" s="51" t="str">
        <f t="shared" si="40"/>
        <v/>
      </c>
      <c r="BO55" s="51" t="str">
        <f t="shared" si="41"/>
        <v/>
      </c>
      <c r="BP55" s="51" t="str">
        <f t="shared" si="42"/>
        <v/>
      </c>
      <c r="BQ55" s="51" t="str">
        <f t="shared" si="43"/>
        <v/>
      </c>
      <c r="BR55" s="51" t="str">
        <f t="shared" si="44"/>
        <v/>
      </c>
      <c r="BS55" s="51" t="str">
        <f t="shared" si="45"/>
        <v/>
      </c>
      <c r="BT55" s="47" t="str">
        <f t="shared" si="46"/>
        <v/>
      </c>
      <c r="BU55" s="59" t="s">
        <v>350</v>
      </c>
      <c r="BV55" s="48" t="s">
        <v>347</v>
      </c>
      <c r="BW55" s="97"/>
      <c r="BX55" s="98"/>
      <c r="BY55" s="88"/>
      <c r="BZ55" s="99"/>
      <c r="CA55" s="100" t="s">
        <v>2344</v>
      </c>
      <c r="CB55" s="101" t="s">
        <v>65</v>
      </c>
      <c r="CC55" s="101">
        <v>220</v>
      </c>
      <c r="CD55" s="100">
        <v>14.84</v>
      </c>
      <c r="CE55" s="103"/>
      <c r="CF55" s="101" t="s">
        <v>804</v>
      </c>
      <c r="CG55" s="101">
        <v>5.7960000000000003</v>
      </c>
      <c r="CH55" s="101"/>
      <c r="CI55" s="104"/>
      <c r="CJ55" s="105" t="s">
        <v>65</v>
      </c>
      <c r="CL55" s="44"/>
      <c r="CN55" s="52">
        <f t="shared" si="47"/>
        <v>0</v>
      </c>
      <c r="CO55" s="53">
        <f t="shared" si="48"/>
        <v>0</v>
      </c>
      <c r="CP55" s="54">
        <f t="shared" si="49"/>
        <v>0</v>
      </c>
      <c r="CS55" s="3"/>
      <c r="CT55" s="9"/>
      <c r="CU55" s="9"/>
      <c r="CV55" s="9"/>
      <c r="CW55" s="9"/>
    </row>
    <row r="56" spans="1:101" ht="11.25" customHeight="1" x14ac:dyDescent="0.2">
      <c r="A56" s="22" t="str">
        <f>IF(D56&lt;&gt;"",MAX($A$7:A55)+1,"")</f>
        <v/>
      </c>
      <c r="B56" s="45"/>
      <c r="C56" s="45"/>
      <c r="D56" s="46"/>
      <c r="E56" s="46"/>
      <c r="F56" s="46"/>
      <c r="G56" s="70"/>
      <c r="H56" s="47" t="str">
        <f t="shared" si="14"/>
        <v/>
      </c>
      <c r="I56" s="46"/>
      <c r="J56" s="46"/>
      <c r="K56" s="45"/>
      <c r="L56" s="47" t="str">
        <f t="shared" si="15"/>
        <v/>
      </c>
      <c r="M56" s="46"/>
      <c r="N56" s="46"/>
      <c r="O56" s="45"/>
      <c r="P56" s="45"/>
      <c r="Q56" s="48" t="str">
        <f t="shared" si="16"/>
        <v/>
      </c>
      <c r="R56" s="48" t="str">
        <f t="shared" si="17"/>
        <v/>
      </c>
      <c r="S56" s="48" t="str">
        <f t="shared" si="18"/>
        <v/>
      </c>
      <c r="T56" s="48" t="str">
        <f t="shared" si="19"/>
        <v/>
      </c>
      <c r="U56" s="70"/>
      <c r="V56" s="70"/>
      <c r="W56" s="45"/>
      <c r="X56" s="45"/>
      <c r="Y56" s="45"/>
      <c r="Z56" s="45"/>
      <c r="AA56" s="48" t="str">
        <f t="shared" si="20"/>
        <v/>
      </c>
      <c r="AB56" s="48" t="str">
        <f t="shared" si="21"/>
        <v/>
      </c>
      <c r="AC56" s="3"/>
      <c r="AD56" s="47" t="str">
        <f ca="1">IF(ROW()-7&lt;=MAX($AX$8:$AX$305),CONCATENATE(IF(AND(AZ56&lt;&gt;"",AY56&lt;&gt;"Drážkovanie"),IF(RIGHT(VLOOKUP(ROW()-7,$AX$8:$AZ$305,2,FALSE),4)="dyha","Hrana ",IF(MID(VLOOKUP(ROW()-7,$AX$8:$AZ$305,2,FALSE),1,3)="HPL","","ABS ")),""),VLOOKUP(ROW()-7,$AX$8:$AZ$305,2,FALSE)),IF(ROW()-7&lt;=MAX($AX$8:$AX$305)+1,IF(SUM($AN$7:AN55)&lt;2,"Min. objednávka","Spolu odhad"),IF(AND(ROW()-7&lt;=MAX($AX$8:$AX$305)+2,AD55&lt;&gt;"Spolu odhad"),"Spolu odhad","")))</f>
        <v/>
      </c>
      <c r="AE56" s="47"/>
      <c r="AF56" s="47"/>
      <c r="AG56" s="47" t="str">
        <f t="shared" ca="1" si="22"/>
        <v/>
      </c>
      <c r="AH56" s="47" t="str">
        <f t="shared" ca="1" si="23"/>
        <v/>
      </c>
      <c r="AI56" s="47" t="str">
        <f t="shared" ca="1" si="24"/>
        <v/>
      </c>
      <c r="AJ56" s="117" t="str">
        <f t="shared" ca="1" si="25"/>
        <v/>
      </c>
      <c r="AK56" s="47" t="str">
        <f ca="1">IF(AY56&lt;&gt;"",ROUNDUP(IF(AX56&lt;=$BC$7,SUMIF($BB$8:$BB$299,AY56,$BJ$8:$BJ$299),0)+IF(AND(AX56&gt;$BC$7,AX56&lt;=$BE$7),SUMIF($BD$8:$BD$299,AY56,$BL$8:$BL$299),0)+IF(AND(AX56&gt;MAX($BC$7:$BC$299),AX56&lt;=MAX($BE$7:$BE$299)),SUMIF($BF$8:$BF$299,AY56,$BM$8:$BM$299),0),3),IF(AD56="dovoz odhad",SUMIF($AL$7:AL55,"m2",$AG$7:AG55),IF(AD56="lišta pod 80 mm",$AZ$304,IF(AD56="Drážkovanie",SUM($BN$8:$BN$299),IF(AD56="Zlepovanie (spájanie)",ROUNDUP(SUM($BK$8:$BK$299),3),IF(AD56="Formatovanie zlep. dielcov",ROUNDUP(SUM($BI$8:$BI$299),3),IF(AD56="Otvor na pánt Ø 35 mm",ROUNDUP(SUM($BT$8:$BT$299),3),"")))))))</f>
        <v/>
      </c>
      <c r="AL56" s="47" t="str">
        <f t="shared" ca="1" si="26"/>
        <v/>
      </c>
      <c r="AM56" s="119" t="str">
        <f t="shared" ca="1" si="27"/>
        <v/>
      </c>
      <c r="AN56" s="120" t="str">
        <f ca="1">IF(AD56="","",IF(AD56="Min. objednávka",2-SUM($AN$7:AN55),IF(AD56="Spolu odhad",ROUND(SUM($AN$7:AN55),2),IF(AM56="","???",ROUND(AG56*AM56,2)))))</f>
        <v/>
      </c>
      <c r="AO56" s="3"/>
      <c r="AP56" s="89" t="str">
        <f t="shared" si="28"/>
        <v/>
      </c>
      <c r="AQ56" s="3"/>
      <c r="AR56" s="22">
        <f t="shared" si="29"/>
        <v>1</v>
      </c>
      <c r="AS56" s="3"/>
      <c r="AT56" s="3"/>
      <c r="AU56" s="3"/>
      <c r="AV56" s="3"/>
      <c r="AW56" s="3"/>
      <c r="AX56" s="47" t="str">
        <f>IF(MAX($AX$7:AX55)+1&lt;=$AS$4,MAX($AX$7:AX55)+1,"")</f>
        <v/>
      </c>
      <c r="AY56" s="47" t="str">
        <f>IF(MAX($AX$7:AX55)+1&gt;$AS$4,"",IF(AX56&lt;=$BC$7,VLOOKUP(AX56,BA$8:BB$299,2,FALSE),IF(AX56&lt;=$BE$7,VLOOKUP(AX56,BC$8:BD$299,2,FALSE),IF(AX56&lt;=MAX($BE$8:$BE$299),VLOOKUP(AX56,BE$8:BF$299,2,FALSE),IF(AX56=$AS$4,VLOOKUP(AX56,$AS$4:$AU$4,2,FALSE),"")))))</f>
        <v/>
      </c>
      <c r="AZ56" s="47" t="str">
        <f>IF(MAX($AX$7:AX55)+1&gt;$AS$4,"",IF(AX56&lt;=$BC$7,"",IF(AX56&lt;=$BE$7,MID(VLOOKUP(AX56,BC$8:BD$299,2,FALSE),1,1),IF(AX56&lt;=MAX($BE$8:$BE$299),MID(VLOOKUP(AX56,BE$8:BF$299,2,FALSE),1,1),IF(AX56&lt;=$AS$4,VLOOKUP(AX56,$AS$4:$AU$4,3,FALSE),"")))))</f>
        <v/>
      </c>
      <c r="BA56" s="49" t="str">
        <f>IF(AND(BB56&lt;&gt;"",ISNA(VLOOKUP(BB56,BB$7:BB55,1,FALSE))),MAX(BA$7:BA55)+1,"")</f>
        <v/>
      </c>
      <c r="BB56" s="50" t="str">
        <f t="shared" si="30"/>
        <v/>
      </c>
      <c r="BC56" s="49" t="str">
        <f>IF(AND(BD56&lt;&gt;"",ISNA(VLOOKUP(BD56,BD$7:BD55,1,FALSE))),MAX(BC$7:BC55)+1,"")</f>
        <v/>
      </c>
      <c r="BD56" s="50" t="str">
        <f t="shared" si="31"/>
        <v/>
      </c>
      <c r="BE56" s="49" t="str">
        <f>IF(AND(BF56&lt;&gt;"",ISNA(VLOOKUP(BF56,BF$7:BF55,1,FALSE))),MAX(BE$7:BE55)+1,"")</f>
        <v/>
      </c>
      <c r="BF56" s="50" t="str">
        <f t="shared" si="32"/>
        <v/>
      </c>
      <c r="BG56" s="50" t="str">
        <f t="shared" si="33"/>
        <v xml:space="preserve">22x0,5 </v>
      </c>
      <c r="BH56" s="50" t="str">
        <f t="shared" si="34"/>
        <v xml:space="preserve">22x2 </v>
      </c>
      <c r="BI56" s="47" t="str">
        <f t="shared" si="35"/>
        <v/>
      </c>
      <c r="BJ56" s="47" t="str">
        <f t="shared" si="36"/>
        <v/>
      </c>
      <c r="BK56" s="47" t="str">
        <f t="shared" si="37"/>
        <v/>
      </c>
      <c r="BL56" s="47" t="str">
        <f t="shared" si="38"/>
        <v/>
      </c>
      <c r="BM56" s="47" t="str">
        <f t="shared" si="39"/>
        <v/>
      </c>
      <c r="BN56" s="51" t="str">
        <f t="shared" si="40"/>
        <v/>
      </c>
      <c r="BO56" s="51" t="str">
        <f t="shared" si="41"/>
        <v/>
      </c>
      <c r="BP56" s="51" t="str">
        <f t="shared" si="42"/>
        <v/>
      </c>
      <c r="BQ56" s="51" t="str">
        <f t="shared" si="43"/>
        <v/>
      </c>
      <c r="BR56" s="51" t="str">
        <f t="shared" si="44"/>
        <v/>
      </c>
      <c r="BS56" s="51" t="str">
        <f t="shared" si="45"/>
        <v/>
      </c>
      <c r="BT56" s="47" t="str">
        <f t="shared" si="46"/>
        <v/>
      </c>
      <c r="BU56" s="59" t="s">
        <v>352</v>
      </c>
      <c r="BV56" s="48" t="s">
        <v>1176</v>
      </c>
      <c r="BW56" s="97"/>
      <c r="BX56" s="98"/>
      <c r="BY56" s="88"/>
      <c r="BZ56" s="99"/>
      <c r="CA56" s="100" t="s">
        <v>2345</v>
      </c>
      <c r="CB56" s="101" t="s">
        <v>877</v>
      </c>
      <c r="CC56" s="101">
        <v>198</v>
      </c>
      <c r="CD56" s="100">
        <v>12.03</v>
      </c>
      <c r="CE56" s="103"/>
      <c r="CF56" s="101" t="s">
        <v>804</v>
      </c>
      <c r="CG56" s="101">
        <v>5.7960000000000003</v>
      </c>
      <c r="CH56" s="101"/>
      <c r="CI56" s="104"/>
      <c r="CJ56" s="105" t="s">
        <v>877</v>
      </c>
      <c r="CL56" s="44"/>
      <c r="CN56" s="52">
        <f t="shared" si="47"/>
        <v>0</v>
      </c>
      <c r="CO56" s="53">
        <f t="shared" si="48"/>
        <v>0</v>
      </c>
      <c r="CP56" s="54">
        <f t="shared" si="49"/>
        <v>0</v>
      </c>
      <c r="CS56" s="3"/>
      <c r="CT56" s="9"/>
      <c r="CU56" s="9"/>
      <c r="CV56" s="9"/>
      <c r="CW56" s="9"/>
    </row>
    <row r="57" spans="1:101" ht="11.25" customHeight="1" x14ac:dyDescent="0.2">
      <c r="A57" s="22" t="str">
        <f>IF(D57&lt;&gt;"",MAX($A$7:A56)+1,"")</f>
        <v/>
      </c>
      <c r="B57" s="45"/>
      <c r="C57" s="45"/>
      <c r="D57" s="46"/>
      <c r="E57" s="46"/>
      <c r="F57" s="46"/>
      <c r="G57" s="70"/>
      <c r="H57" s="47" t="str">
        <f t="shared" si="14"/>
        <v/>
      </c>
      <c r="I57" s="46"/>
      <c r="J57" s="46"/>
      <c r="K57" s="45"/>
      <c r="L57" s="47" t="str">
        <f t="shared" si="15"/>
        <v/>
      </c>
      <c r="M57" s="46"/>
      <c r="N57" s="46"/>
      <c r="O57" s="45"/>
      <c r="P57" s="45"/>
      <c r="Q57" s="48" t="str">
        <f t="shared" si="16"/>
        <v/>
      </c>
      <c r="R57" s="48" t="str">
        <f t="shared" si="17"/>
        <v/>
      </c>
      <c r="S57" s="48" t="str">
        <f t="shared" si="18"/>
        <v/>
      </c>
      <c r="T57" s="48" t="str">
        <f t="shared" si="19"/>
        <v/>
      </c>
      <c r="U57" s="70"/>
      <c r="V57" s="70"/>
      <c r="W57" s="45"/>
      <c r="X57" s="45"/>
      <c r="Y57" s="45"/>
      <c r="Z57" s="45"/>
      <c r="AA57" s="48" t="str">
        <f t="shared" si="20"/>
        <v/>
      </c>
      <c r="AB57" s="48" t="str">
        <f t="shared" si="21"/>
        <v/>
      </c>
      <c r="AC57" s="3"/>
      <c r="AD57" s="47" t="str">
        <f ca="1">IF(ROW()-7&lt;=MAX($AX$8:$AX$305),CONCATENATE(IF(AND(AZ57&lt;&gt;"",AY57&lt;&gt;"Drážkovanie"),IF(RIGHT(VLOOKUP(ROW()-7,$AX$8:$AZ$305,2,FALSE),4)="dyha","Hrana ",IF(MID(VLOOKUP(ROW()-7,$AX$8:$AZ$305,2,FALSE),1,3)="HPL","","ABS ")),""),VLOOKUP(ROW()-7,$AX$8:$AZ$305,2,FALSE)),IF(ROW()-7&lt;=MAX($AX$8:$AX$305)+1,IF(SUM($AN$7:AN56)&lt;2,"Min. objednávka","Spolu odhad"),IF(AND(ROW()-7&lt;=MAX($AX$8:$AX$305)+2,AD56&lt;&gt;"Spolu odhad"),"Spolu odhad","")))</f>
        <v/>
      </c>
      <c r="AE57" s="47"/>
      <c r="AF57" s="47"/>
      <c r="AG57" s="47" t="str">
        <f t="shared" ca="1" si="22"/>
        <v/>
      </c>
      <c r="AH57" s="47" t="str">
        <f t="shared" ca="1" si="23"/>
        <v/>
      </c>
      <c r="AI57" s="47" t="str">
        <f t="shared" ca="1" si="24"/>
        <v/>
      </c>
      <c r="AJ57" s="117" t="str">
        <f t="shared" ca="1" si="25"/>
        <v/>
      </c>
      <c r="AK57" s="47" t="str">
        <f ca="1">IF(AY57&lt;&gt;"",ROUNDUP(IF(AX57&lt;=$BC$7,SUMIF($BB$8:$BB$299,AY57,$BJ$8:$BJ$299),0)+IF(AND(AX57&gt;$BC$7,AX57&lt;=$BE$7),SUMIF($BD$8:$BD$299,AY57,$BL$8:$BL$299),0)+IF(AND(AX57&gt;MAX($BC$7:$BC$299),AX57&lt;=MAX($BE$7:$BE$299)),SUMIF($BF$8:$BF$299,AY57,$BM$8:$BM$299),0),3),IF(AD57="dovoz odhad",SUMIF($AL$7:AL56,"m2",$AG$7:AG56),IF(AD57="lišta pod 80 mm",$AZ$304,IF(AD57="Drážkovanie",SUM($BN$8:$BN$299),IF(AD57="Zlepovanie (spájanie)",ROUNDUP(SUM($BK$8:$BK$299),3),IF(AD57="Formatovanie zlep. dielcov",ROUNDUP(SUM($BI$8:$BI$299),3),IF(AD57="Otvor na pánt Ø 35 mm",ROUNDUP(SUM($BT$8:$BT$299),3),"")))))))</f>
        <v/>
      </c>
      <c r="AL57" s="47" t="str">
        <f t="shared" ca="1" si="26"/>
        <v/>
      </c>
      <c r="AM57" s="119" t="str">
        <f t="shared" ca="1" si="27"/>
        <v/>
      </c>
      <c r="AN57" s="120" t="str">
        <f ca="1">IF(AD57="","",IF(AD57="Min. objednávka",2-SUM($AN$7:AN56),IF(AD57="Spolu odhad",ROUND(SUM($AN$7:AN56),2),IF(AM57="","???",ROUND(AG57*AM57,2)))))</f>
        <v/>
      </c>
      <c r="AO57" s="3"/>
      <c r="AP57" s="89" t="str">
        <f t="shared" si="28"/>
        <v/>
      </c>
      <c r="AQ57" s="3"/>
      <c r="AR57" s="22">
        <f t="shared" si="29"/>
        <v>1</v>
      </c>
      <c r="AS57" s="3"/>
      <c r="AT57" s="3"/>
      <c r="AU57" s="3"/>
      <c r="AV57" s="3"/>
      <c r="AW57" s="3"/>
      <c r="AX57" s="47" t="str">
        <f>IF(MAX($AX$7:AX56)+1&lt;=$AS$4,MAX($AX$7:AX56)+1,"")</f>
        <v/>
      </c>
      <c r="AY57" s="47" t="str">
        <f>IF(MAX($AX$7:AX56)+1&gt;$AS$4,"",IF(AX57&lt;=$BC$7,VLOOKUP(AX57,BA$8:BB$299,2,FALSE),IF(AX57&lt;=$BE$7,VLOOKUP(AX57,BC$8:BD$299,2,FALSE),IF(AX57&lt;=MAX($BE$8:$BE$299),VLOOKUP(AX57,BE$8:BF$299,2,FALSE),IF(AX57=$AS$4,VLOOKUP(AX57,$AS$4:$AU$4,2,FALSE),"")))))</f>
        <v/>
      </c>
      <c r="AZ57" s="47" t="str">
        <f>IF(MAX($AX$7:AX56)+1&gt;$AS$4,"",IF(AX57&lt;=$BC$7,"",IF(AX57&lt;=$BE$7,MID(VLOOKUP(AX57,BC$8:BD$299,2,FALSE),1,1),IF(AX57&lt;=MAX($BE$8:$BE$299),MID(VLOOKUP(AX57,BE$8:BF$299,2,FALSE),1,1),IF(AX57&lt;=$AS$4,VLOOKUP(AX57,$AS$4:$AU$4,3,FALSE),"")))))</f>
        <v/>
      </c>
      <c r="BA57" s="49" t="str">
        <f>IF(AND(BB57&lt;&gt;"",ISNA(VLOOKUP(BB57,BB$7:BB56,1,FALSE))),MAX(BA$7:BA56)+1,"")</f>
        <v/>
      </c>
      <c r="BB57" s="50" t="str">
        <f t="shared" si="30"/>
        <v/>
      </c>
      <c r="BC57" s="49" t="str">
        <f>IF(AND(BD57&lt;&gt;"",ISNA(VLOOKUP(BD57,BD$7:BD56,1,FALSE))),MAX(BC$7:BC56)+1,"")</f>
        <v/>
      </c>
      <c r="BD57" s="50" t="str">
        <f t="shared" si="31"/>
        <v/>
      </c>
      <c r="BE57" s="49" t="str">
        <f>IF(AND(BF57&lt;&gt;"",ISNA(VLOOKUP(BF57,BF$7:BF56,1,FALSE))),MAX(BE$7:BE56)+1,"")</f>
        <v/>
      </c>
      <c r="BF57" s="50" t="str">
        <f t="shared" si="32"/>
        <v/>
      </c>
      <c r="BG57" s="50" t="str">
        <f t="shared" si="33"/>
        <v xml:space="preserve">22x0,5 </v>
      </c>
      <c r="BH57" s="50" t="str">
        <f t="shared" si="34"/>
        <v xml:space="preserve">22x2 </v>
      </c>
      <c r="BI57" s="47" t="str">
        <f t="shared" si="35"/>
        <v/>
      </c>
      <c r="BJ57" s="47" t="str">
        <f t="shared" si="36"/>
        <v/>
      </c>
      <c r="BK57" s="47" t="str">
        <f t="shared" si="37"/>
        <v/>
      </c>
      <c r="BL57" s="47" t="str">
        <f t="shared" si="38"/>
        <v/>
      </c>
      <c r="BM57" s="47" t="str">
        <f t="shared" si="39"/>
        <v/>
      </c>
      <c r="BN57" s="51" t="str">
        <f t="shared" si="40"/>
        <v/>
      </c>
      <c r="BO57" s="51" t="str">
        <f t="shared" si="41"/>
        <v/>
      </c>
      <c r="BP57" s="51" t="str">
        <f t="shared" si="42"/>
        <v/>
      </c>
      <c r="BQ57" s="51" t="str">
        <f t="shared" si="43"/>
        <v/>
      </c>
      <c r="BR57" s="51" t="str">
        <f t="shared" si="44"/>
        <v/>
      </c>
      <c r="BS57" s="51" t="str">
        <f t="shared" si="45"/>
        <v/>
      </c>
      <c r="BT57" s="47" t="str">
        <f t="shared" si="46"/>
        <v/>
      </c>
      <c r="BU57" s="59" t="s">
        <v>354</v>
      </c>
      <c r="BV57" s="48" t="s">
        <v>349</v>
      </c>
      <c r="BW57" s="97"/>
      <c r="BX57" s="98"/>
      <c r="BY57" s="88"/>
      <c r="BZ57" s="99"/>
      <c r="CA57" s="100" t="s">
        <v>2346</v>
      </c>
      <c r="CB57" s="101" t="s">
        <v>66</v>
      </c>
      <c r="CC57" s="101">
        <v>292</v>
      </c>
      <c r="CD57" s="100">
        <v>17.810000000000002</v>
      </c>
      <c r="CE57" s="103"/>
      <c r="CF57" s="101" t="s">
        <v>804</v>
      </c>
      <c r="CG57" s="101">
        <v>5.7960000000000003</v>
      </c>
      <c r="CH57" s="101"/>
      <c r="CI57" s="104"/>
      <c r="CJ57" s="105" t="s">
        <v>66</v>
      </c>
      <c r="CL57" s="44"/>
      <c r="CN57" s="52">
        <f t="shared" si="47"/>
        <v>0</v>
      </c>
      <c r="CO57" s="53">
        <f t="shared" si="48"/>
        <v>0</v>
      </c>
      <c r="CP57" s="54">
        <f t="shared" si="49"/>
        <v>0</v>
      </c>
      <c r="CS57" s="3"/>
      <c r="CT57" s="9"/>
      <c r="CU57" s="9"/>
      <c r="CV57" s="9"/>
      <c r="CW57" s="9"/>
    </row>
    <row r="58" spans="1:101" ht="11.25" customHeight="1" x14ac:dyDescent="0.2">
      <c r="A58" s="22" t="str">
        <f>IF(D58&lt;&gt;"",MAX($A$7:A57)+1,"")</f>
        <v/>
      </c>
      <c r="B58" s="45"/>
      <c r="C58" s="45"/>
      <c r="D58" s="46"/>
      <c r="E58" s="46"/>
      <c r="F58" s="46"/>
      <c r="G58" s="70"/>
      <c r="H58" s="47" t="str">
        <f t="shared" si="14"/>
        <v/>
      </c>
      <c r="I58" s="46"/>
      <c r="J58" s="46"/>
      <c r="K58" s="45"/>
      <c r="L58" s="47" t="str">
        <f t="shared" si="15"/>
        <v/>
      </c>
      <c r="M58" s="46"/>
      <c r="N58" s="46"/>
      <c r="O58" s="45"/>
      <c r="P58" s="45"/>
      <c r="Q58" s="48" t="str">
        <f t="shared" si="16"/>
        <v/>
      </c>
      <c r="R58" s="48" t="str">
        <f t="shared" si="17"/>
        <v/>
      </c>
      <c r="S58" s="48" t="str">
        <f t="shared" si="18"/>
        <v/>
      </c>
      <c r="T58" s="48" t="str">
        <f t="shared" si="19"/>
        <v/>
      </c>
      <c r="U58" s="70"/>
      <c r="V58" s="70"/>
      <c r="W58" s="45"/>
      <c r="X58" s="45"/>
      <c r="Y58" s="45"/>
      <c r="Z58" s="45"/>
      <c r="AA58" s="48" t="str">
        <f t="shared" si="20"/>
        <v/>
      </c>
      <c r="AB58" s="48" t="str">
        <f t="shared" si="21"/>
        <v/>
      </c>
      <c r="AC58" s="3"/>
      <c r="AD58" s="47" t="str">
        <f ca="1">IF(ROW()-7&lt;=MAX($AX$8:$AX$305),CONCATENATE(IF(AND(AZ58&lt;&gt;"",AY58&lt;&gt;"Drážkovanie"),IF(RIGHT(VLOOKUP(ROW()-7,$AX$8:$AZ$305,2,FALSE),4)="dyha","Hrana ",IF(MID(VLOOKUP(ROW()-7,$AX$8:$AZ$305,2,FALSE),1,3)="HPL","","ABS ")),""),VLOOKUP(ROW()-7,$AX$8:$AZ$305,2,FALSE)),IF(ROW()-7&lt;=MAX($AX$8:$AX$305)+1,IF(SUM($AN$7:AN57)&lt;2,"Min. objednávka","Spolu odhad"),IF(AND(ROW()-7&lt;=MAX($AX$8:$AX$305)+2,AD57&lt;&gt;"Spolu odhad"),"Spolu odhad","")))</f>
        <v/>
      </c>
      <c r="AE58" s="47"/>
      <c r="AF58" s="47"/>
      <c r="AG58" s="47" t="str">
        <f t="shared" ca="1" si="22"/>
        <v/>
      </c>
      <c r="AH58" s="47" t="str">
        <f t="shared" ca="1" si="23"/>
        <v/>
      </c>
      <c r="AI58" s="47" t="str">
        <f t="shared" ca="1" si="24"/>
        <v/>
      </c>
      <c r="AJ58" s="117" t="str">
        <f t="shared" ca="1" si="25"/>
        <v/>
      </c>
      <c r="AK58" s="47" t="str">
        <f ca="1">IF(AY58&lt;&gt;"",ROUNDUP(IF(AX58&lt;=$BC$7,SUMIF($BB$8:$BB$299,AY58,$BJ$8:$BJ$299),0)+IF(AND(AX58&gt;$BC$7,AX58&lt;=$BE$7),SUMIF($BD$8:$BD$299,AY58,$BL$8:$BL$299),0)+IF(AND(AX58&gt;MAX($BC$7:$BC$299),AX58&lt;=MAX($BE$7:$BE$299)),SUMIF($BF$8:$BF$299,AY58,$BM$8:$BM$299),0),3),IF(AD58="dovoz odhad",SUMIF($AL$7:AL57,"m2",$AG$7:AG57),IF(AD58="lišta pod 80 mm",$AZ$304,IF(AD58="Drážkovanie",SUM($BN$8:$BN$299),IF(AD58="Zlepovanie (spájanie)",ROUNDUP(SUM($BK$8:$BK$299),3),IF(AD58="Formatovanie zlep. dielcov",ROUNDUP(SUM($BI$8:$BI$299),3),IF(AD58="Otvor na pánt Ø 35 mm",ROUNDUP(SUM($BT$8:$BT$299),3),"")))))))</f>
        <v/>
      </c>
      <c r="AL58" s="47" t="str">
        <f t="shared" ca="1" si="26"/>
        <v/>
      </c>
      <c r="AM58" s="119" t="str">
        <f t="shared" ca="1" si="27"/>
        <v/>
      </c>
      <c r="AN58" s="120" t="str">
        <f ca="1">IF(AD58="","",IF(AD58="Min. objednávka",2-SUM($AN$7:AN57),IF(AD58="Spolu odhad",ROUND(SUM($AN$7:AN57),2),IF(AM58="","???",ROUND(AG58*AM58,2)))))</f>
        <v/>
      </c>
      <c r="AO58" s="3"/>
      <c r="AP58" s="89" t="str">
        <f t="shared" si="28"/>
        <v/>
      </c>
      <c r="AQ58" s="3"/>
      <c r="AR58" s="22">
        <f t="shared" si="29"/>
        <v>1</v>
      </c>
      <c r="AS58" s="3"/>
      <c r="AT58" s="3"/>
      <c r="AU58" s="3"/>
      <c r="AV58" s="3"/>
      <c r="AW58" s="3"/>
      <c r="AX58" s="47" t="str">
        <f>IF(MAX($AX$7:AX57)+1&lt;=$AS$4,MAX($AX$7:AX57)+1,"")</f>
        <v/>
      </c>
      <c r="AY58" s="47" t="str">
        <f>IF(MAX($AX$7:AX57)+1&gt;$AS$4,"",IF(AX58&lt;=$BC$7,VLOOKUP(AX58,BA$8:BB$299,2,FALSE),IF(AX58&lt;=$BE$7,VLOOKUP(AX58,BC$8:BD$299,2,FALSE),IF(AX58&lt;=MAX($BE$8:$BE$299),VLOOKUP(AX58,BE$8:BF$299,2,FALSE),IF(AX58=$AS$4,VLOOKUP(AX58,$AS$4:$AU$4,2,FALSE),"")))))</f>
        <v/>
      </c>
      <c r="AZ58" s="47" t="str">
        <f>IF(MAX($AX$7:AX57)+1&gt;$AS$4,"",IF(AX58&lt;=$BC$7,"",IF(AX58&lt;=$BE$7,MID(VLOOKUP(AX58,BC$8:BD$299,2,FALSE),1,1),IF(AX58&lt;=MAX($BE$8:$BE$299),MID(VLOOKUP(AX58,BE$8:BF$299,2,FALSE),1,1),IF(AX58&lt;=$AS$4,VLOOKUP(AX58,$AS$4:$AU$4,3,FALSE),"")))))</f>
        <v/>
      </c>
      <c r="BA58" s="49" t="str">
        <f>IF(AND(BB58&lt;&gt;"",ISNA(VLOOKUP(BB58,BB$7:BB57,1,FALSE))),MAX(BA$7:BA57)+1,"")</f>
        <v/>
      </c>
      <c r="BB58" s="50" t="str">
        <f t="shared" si="30"/>
        <v/>
      </c>
      <c r="BC58" s="49" t="str">
        <f>IF(AND(BD58&lt;&gt;"",ISNA(VLOOKUP(BD58,BD$7:BD57,1,FALSE))),MAX(BC$7:BC57)+1,"")</f>
        <v/>
      </c>
      <c r="BD58" s="50" t="str">
        <f t="shared" si="31"/>
        <v/>
      </c>
      <c r="BE58" s="49" t="str">
        <f>IF(AND(BF58&lt;&gt;"",ISNA(VLOOKUP(BF58,BF$7:BF57,1,FALSE))),MAX(BE$7:BE57)+1,"")</f>
        <v/>
      </c>
      <c r="BF58" s="50" t="str">
        <f t="shared" si="32"/>
        <v/>
      </c>
      <c r="BG58" s="50" t="str">
        <f t="shared" si="33"/>
        <v xml:space="preserve">22x0,5 </v>
      </c>
      <c r="BH58" s="50" t="str">
        <f t="shared" si="34"/>
        <v xml:space="preserve">22x2 </v>
      </c>
      <c r="BI58" s="47" t="str">
        <f t="shared" si="35"/>
        <v/>
      </c>
      <c r="BJ58" s="47" t="str">
        <f t="shared" si="36"/>
        <v/>
      </c>
      <c r="BK58" s="47" t="str">
        <f t="shared" si="37"/>
        <v/>
      </c>
      <c r="BL58" s="47" t="str">
        <f t="shared" si="38"/>
        <v/>
      </c>
      <c r="BM58" s="47" t="str">
        <f t="shared" si="39"/>
        <v/>
      </c>
      <c r="BN58" s="51" t="str">
        <f t="shared" si="40"/>
        <v/>
      </c>
      <c r="BO58" s="51" t="str">
        <f t="shared" si="41"/>
        <v/>
      </c>
      <c r="BP58" s="51" t="str">
        <f t="shared" si="42"/>
        <v/>
      </c>
      <c r="BQ58" s="51" t="str">
        <f t="shared" si="43"/>
        <v/>
      </c>
      <c r="BR58" s="51" t="str">
        <f t="shared" si="44"/>
        <v/>
      </c>
      <c r="BS58" s="51" t="str">
        <f t="shared" si="45"/>
        <v/>
      </c>
      <c r="BT58" s="47" t="str">
        <f t="shared" si="46"/>
        <v/>
      </c>
      <c r="BU58" s="59" t="s">
        <v>1145</v>
      </c>
      <c r="BV58" s="48" t="s">
        <v>351</v>
      </c>
      <c r="BW58" s="97"/>
      <c r="BX58" s="98"/>
      <c r="BY58" s="88"/>
      <c r="BZ58" s="99"/>
      <c r="CA58" s="100" t="s">
        <v>2347</v>
      </c>
      <c r="CB58" s="101" t="s">
        <v>67</v>
      </c>
      <c r="CC58" s="101">
        <v>293</v>
      </c>
      <c r="CD58" s="100">
        <v>17.810000000000002</v>
      </c>
      <c r="CE58" s="103"/>
      <c r="CF58" s="101" t="s">
        <v>804</v>
      </c>
      <c r="CG58" s="101">
        <v>5.7960000000000003</v>
      </c>
      <c r="CH58" s="101"/>
      <c r="CI58" s="104"/>
      <c r="CJ58" s="105" t="s">
        <v>67</v>
      </c>
      <c r="CL58" s="44"/>
      <c r="CN58" s="52">
        <f t="shared" si="47"/>
        <v>0</v>
      </c>
      <c r="CO58" s="53">
        <f t="shared" si="48"/>
        <v>0</v>
      </c>
      <c r="CP58" s="54">
        <f t="shared" si="49"/>
        <v>0</v>
      </c>
      <c r="CS58" s="3"/>
      <c r="CT58" s="9"/>
      <c r="CU58" s="9"/>
      <c r="CV58" s="9"/>
      <c r="CW58" s="9"/>
    </row>
    <row r="59" spans="1:101" ht="11.25" customHeight="1" x14ac:dyDescent="0.2">
      <c r="A59" s="22" t="str">
        <f>IF(D59&lt;&gt;"",MAX($A$7:A58)+1,"")</f>
        <v/>
      </c>
      <c r="B59" s="45"/>
      <c r="C59" s="45"/>
      <c r="D59" s="46"/>
      <c r="E59" s="46"/>
      <c r="F59" s="46"/>
      <c r="G59" s="70"/>
      <c r="H59" s="47" t="str">
        <f t="shared" si="14"/>
        <v/>
      </c>
      <c r="I59" s="46"/>
      <c r="J59" s="46"/>
      <c r="K59" s="45"/>
      <c r="L59" s="47" t="str">
        <f t="shared" si="15"/>
        <v/>
      </c>
      <c r="M59" s="46"/>
      <c r="N59" s="46"/>
      <c r="O59" s="45"/>
      <c r="P59" s="45"/>
      <c r="Q59" s="48" t="str">
        <f t="shared" si="16"/>
        <v/>
      </c>
      <c r="R59" s="48" t="str">
        <f t="shared" si="17"/>
        <v/>
      </c>
      <c r="S59" s="48" t="str">
        <f t="shared" si="18"/>
        <v/>
      </c>
      <c r="T59" s="48" t="str">
        <f t="shared" si="19"/>
        <v/>
      </c>
      <c r="U59" s="70"/>
      <c r="V59" s="70"/>
      <c r="W59" s="45"/>
      <c r="X59" s="45"/>
      <c r="Y59" s="45"/>
      <c r="Z59" s="45"/>
      <c r="AA59" s="48" t="str">
        <f t="shared" si="20"/>
        <v/>
      </c>
      <c r="AB59" s="48" t="str">
        <f t="shared" si="21"/>
        <v/>
      </c>
      <c r="AC59" s="3"/>
      <c r="AD59" s="47" t="str">
        <f ca="1">IF(ROW()-7&lt;=MAX($AX$8:$AX$305),CONCATENATE(IF(AND(AZ59&lt;&gt;"",AY59&lt;&gt;"Drážkovanie"),IF(RIGHT(VLOOKUP(ROW()-7,$AX$8:$AZ$305,2,FALSE),4)="dyha","Hrana ",IF(MID(VLOOKUP(ROW()-7,$AX$8:$AZ$305,2,FALSE),1,3)="HPL","","ABS ")),""),VLOOKUP(ROW()-7,$AX$8:$AZ$305,2,FALSE)),IF(ROW()-7&lt;=MAX($AX$8:$AX$305)+1,IF(SUM($AN$7:AN58)&lt;2,"Min. objednávka","Spolu odhad"),IF(AND(ROW()-7&lt;=MAX($AX$8:$AX$305)+2,AD58&lt;&gt;"Spolu odhad"),"Spolu odhad","")))</f>
        <v/>
      </c>
      <c r="AE59" s="47"/>
      <c r="AF59" s="47"/>
      <c r="AG59" s="47" t="str">
        <f t="shared" ca="1" si="22"/>
        <v/>
      </c>
      <c r="AH59" s="47" t="str">
        <f t="shared" ca="1" si="23"/>
        <v/>
      </c>
      <c r="AI59" s="47" t="str">
        <f t="shared" ca="1" si="24"/>
        <v/>
      </c>
      <c r="AJ59" s="117" t="str">
        <f t="shared" ca="1" si="25"/>
        <v/>
      </c>
      <c r="AK59" s="47" t="str">
        <f ca="1">IF(AY59&lt;&gt;"",ROUNDUP(IF(AX59&lt;=$BC$7,SUMIF($BB$8:$BB$299,AY59,$BJ$8:$BJ$299),0)+IF(AND(AX59&gt;$BC$7,AX59&lt;=$BE$7),SUMIF($BD$8:$BD$299,AY59,$BL$8:$BL$299),0)+IF(AND(AX59&gt;MAX($BC$7:$BC$299),AX59&lt;=MAX($BE$7:$BE$299)),SUMIF($BF$8:$BF$299,AY59,$BM$8:$BM$299),0),3),IF(AD59="dovoz odhad",SUMIF($AL$7:AL58,"m2",$AG$7:AG58),IF(AD59="lišta pod 80 mm",$AZ$304,IF(AD59="Drážkovanie",SUM($BN$8:$BN$299),IF(AD59="Zlepovanie (spájanie)",ROUNDUP(SUM($BK$8:$BK$299),3),IF(AD59="Formatovanie zlep. dielcov",ROUNDUP(SUM($BI$8:$BI$299),3),IF(AD59="Otvor na pánt Ø 35 mm",ROUNDUP(SUM($BT$8:$BT$299),3),"")))))))</f>
        <v/>
      </c>
      <c r="AL59" s="47" t="str">
        <f t="shared" ca="1" si="26"/>
        <v/>
      </c>
      <c r="AM59" s="119" t="str">
        <f t="shared" ca="1" si="27"/>
        <v/>
      </c>
      <c r="AN59" s="120" t="str">
        <f ca="1">IF(AD59="","",IF(AD59="Min. objednávka",2-SUM($AN$7:AN58),IF(AD59="Spolu odhad",ROUND(SUM($AN$7:AN58),2),IF(AM59="","???",ROUND(AG59*AM59,2)))))</f>
        <v/>
      </c>
      <c r="AO59" s="3"/>
      <c r="AP59" s="89" t="str">
        <f t="shared" si="28"/>
        <v/>
      </c>
      <c r="AQ59" s="3"/>
      <c r="AR59" s="22">
        <f t="shared" si="29"/>
        <v>1</v>
      </c>
      <c r="AS59" s="3"/>
      <c r="AT59" s="3"/>
      <c r="AU59" s="3"/>
      <c r="AV59" s="3"/>
      <c r="AW59" s="3"/>
      <c r="AX59" s="47" t="str">
        <f>IF(MAX($AX$7:AX58)+1&lt;=$AS$4,MAX($AX$7:AX58)+1,"")</f>
        <v/>
      </c>
      <c r="AY59" s="47" t="str">
        <f>IF(MAX($AX$7:AX58)+1&gt;$AS$4,"",IF(AX59&lt;=$BC$7,VLOOKUP(AX59,BA$8:BB$299,2,FALSE),IF(AX59&lt;=$BE$7,VLOOKUP(AX59,BC$8:BD$299,2,FALSE),IF(AX59&lt;=MAX($BE$8:$BE$299),VLOOKUP(AX59,BE$8:BF$299,2,FALSE),IF(AX59=$AS$4,VLOOKUP(AX59,$AS$4:$AU$4,2,FALSE),"")))))</f>
        <v/>
      </c>
      <c r="AZ59" s="47" t="str">
        <f>IF(MAX($AX$7:AX58)+1&gt;$AS$4,"",IF(AX59&lt;=$BC$7,"",IF(AX59&lt;=$BE$7,MID(VLOOKUP(AX59,BC$8:BD$299,2,FALSE),1,1),IF(AX59&lt;=MAX($BE$8:$BE$299),MID(VLOOKUP(AX59,BE$8:BF$299,2,FALSE),1,1),IF(AX59&lt;=$AS$4,VLOOKUP(AX59,$AS$4:$AU$4,3,FALSE),"")))))</f>
        <v/>
      </c>
      <c r="BA59" s="49" t="str">
        <f>IF(AND(BB59&lt;&gt;"",ISNA(VLOOKUP(BB59,BB$7:BB58,1,FALSE))),MAX(BA$7:BA58)+1,"")</f>
        <v/>
      </c>
      <c r="BB59" s="50" t="str">
        <f t="shared" si="30"/>
        <v/>
      </c>
      <c r="BC59" s="49" t="str">
        <f>IF(AND(BD59&lt;&gt;"",ISNA(VLOOKUP(BD59,BD$7:BD58,1,FALSE))),MAX(BC$7:BC58)+1,"")</f>
        <v/>
      </c>
      <c r="BD59" s="50" t="str">
        <f t="shared" si="31"/>
        <v/>
      </c>
      <c r="BE59" s="49" t="str">
        <f>IF(AND(BF59&lt;&gt;"",ISNA(VLOOKUP(BF59,BF$7:BF58,1,FALSE))),MAX(BE$7:BE58)+1,"")</f>
        <v/>
      </c>
      <c r="BF59" s="50" t="str">
        <f t="shared" si="32"/>
        <v/>
      </c>
      <c r="BG59" s="50" t="str">
        <f t="shared" si="33"/>
        <v xml:space="preserve">22x0,5 </v>
      </c>
      <c r="BH59" s="50" t="str">
        <f t="shared" si="34"/>
        <v xml:space="preserve">22x2 </v>
      </c>
      <c r="BI59" s="47" t="str">
        <f t="shared" si="35"/>
        <v/>
      </c>
      <c r="BJ59" s="47" t="str">
        <f t="shared" si="36"/>
        <v/>
      </c>
      <c r="BK59" s="47" t="str">
        <f t="shared" si="37"/>
        <v/>
      </c>
      <c r="BL59" s="47" t="str">
        <f t="shared" si="38"/>
        <v/>
      </c>
      <c r="BM59" s="47" t="str">
        <f t="shared" si="39"/>
        <v/>
      </c>
      <c r="BN59" s="51" t="str">
        <f t="shared" si="40"/>
        <v/>
      </c>
      <c r="BO59" s="51" t="str">
        <f t="shared" si="41"/>
        <v/>
      </c>
      <c r="BP59" s="51" t="str">
        <f t="shared" si="42"/>
        <v/>
      </c>
      <c r="BQ59" s="51" t="str">
        <f t="shared" si="43"/>
        <v/>
      </c>
      <c r="BR59" s="51" t="str">
        <f t="shared" si="44"/>
        <v/>
      </c>
      <c r="BS59" s="51" t="str">
        <f t="shared" si="45"/>
        <v/>
      </c>
      <c r="BT59" s="47" t="str">
        <f t="shared" si="46"/>
        <v/>
      </c>
      <c r="BU59" s="59" t="s">
        <v>356</v>
      </c>
      <c r="BV59" s="48" t="s">
        <v>353</v>
      </c>
      <c r="BW59" s="97"/>
      <c r="BX59" s="98"/>
      <c r="BY59" s="88"/>
      <c r="BZ59" s="99"/>
      <c r="CA59" s="100" t="s">
        <v>2348</v>
      </c>
      <c r="CB59" s="101" t="s">
        <v>68</v>
      </c>
      <c r="CC59" s="101">
        <v>294</v>
      </c>
      <c r="CD59" s="100">
        <v>20.200000000000003</v>
      </c>
      <c r="CE59" s="103"/>
      <c r="CF59" s="101" t="s">
        <v>804</v>
      </c>
      <c r="CG59" s="101">
        <v>5.7960000000000003</v>
      </c>
      <c r="CH59" s="101"/>
      <c r="CI59" s="104"/>
      <c r="CJ59" s="105" t="s">
        <v>68</v>
      </c>
      <c r="CL59" s="44"/>
      <c r="CN59" s="52">
        <f t="shared" si="47"/>
        <v>0</v>
      </c>
      <c r="CO59" s="53">
        <f t="shared" si="48"/>
        <v>0</v>
      </c>
      <c r="CP59" s="54">
        <f t="shared" si="49"/>
        <v>0</v>
      </c>
      <c r="CS59" s="3"/>
      <c r="CT59" s="9"/>
      <c r="CU59" s="9"/>
      <c r="CV59" s="9"/>
      <c r="CW59" s="9"/>
    </row>
    <row r="60" spans="1:101" ht="11.25" customHeight="1" x14ac:dyDescent="0.2">
      <c r="A60" s="22" t="str">
        <f>IF(D60&lt;&gt;"",MAX($A$7:A59)+1,"")</f>
        <v/>
      </c>
      <c r="B60" s="45"/>
      <c r="C60" s="45"/>
      <c r="D60" s="46"/>
      <c r="E60" s="46"/>
      <c r="F60" s="46"/>
      <c r="G60" s="70"/>
      <c r="H60" s="47" t="str">
        <f t="shared" si="14"/>
        <v/>
      </c>
      <c r="I60" s="46"/>
      <c r="J60" s="46"/>
      <c r="K60" s="45"/>
      <c r="L60" s="47" t="str">
        <f t="shared" si="15"/>
        <v/>
      </c>
      <c r="M60" s="46"/>
      <c r="N60" s="46"/>
      <c r="O60" s="45"/>
      <c r="P60" s="45"/>
      <c r="Q60" s="48" t="str">
        <f t="shared" si="16"/>
        <v/>
      </c>
      <c r="R60" s="48" t="str">
        <f t="shared" si="17"/>
        <v/>
      </c>
      <c r="S60" s="48" t="str">
        <f t="shared" si="18"/>
        <v/>
      </c>
      <c r="T60" s="48" t="str">
        <f t="shared" si="19"/>
        <v/>
      </c>
      <c r="U60" s="70"/>
      <c r="V60" s="70"/>
      <c r="W60" s="45"/>
      <c r="X60" s="45"/>
      <c r="Y60" s="45"/>
      <c r="Z60" s="45"/>
      <c r="AA60" s="48" t="str">
        <f t="shared" si="20"/>
        <v/>
      </c>
      <c r="AB60" s="48" t="str">
        <f t="shared" si="21"/>
        <v/>
      </c>
      <c r="AC60" s="3"/>
      <c r="AD60" s="47" t="str">
        <f ca="1">IF(ROW()-7&lt;=MAX($AX$8:$AX$305),CONCATENATE(IF(AND(AZ60&lt;&gt;"",AY60&lt;&gt;"Drážkovanie"),IF(RIGHT(VLOOKUP(ROW()-7,$AX$8:$AZ$305,2,FALSE),4)="dyha","Hrana ",IF(MID(VLOOKUP(ROW()-7,$AX$8:$AZ$305,2,FALSE),1,3)="HPL","","ABS ")),""),VLOOKUP(ROW()-7,$AX$8:$AZ$305,2,FALSE)),IF(ROW()-7&lt;=MAX($AX$8:$AX$305)+1,IF(SUM($AN$7:AN59)&lt;2,"Min. objednávka","Spolu odhad"),IF(AND(ROW()-7&lt;=MAX($AX$8:$AX$305)+2,AD59&lt;&gt;"Spolu odhad"),"Spolu odhad","")))</f>
        <v/>
      </c>
      <c r="AE60" s="47"/>
      <c r="AF60" s="47"/>
      <c r="AG60" s="47" t="str">
        <f t="shared" ca="1" si="22"/>
        <v/>
      </c>
      <c r="AH60" s="47" t="str">
        <f t="shared" ca="1" si="23"/>
        <v/>
      </c>
      <c r="AI60" s="47" t="str">
        <f t="shared" ca="1" si="24"/>
        <v/>
      </c>
      <c r="AJ60" s="117" t="str">
        <f t="shared" ca="1" si="25"/>
        <v/>
      </c>
      <c r="AK60" s="47" t="str">
        <f ca="1">IF(AY60&lt;&gt;"",ROUNDUP(IF(AX60&lt;=$BC$7,SUMIF($BB$8:$BB$299,AY60,$BJ$8:$BJ$299),0)+IF(AND(AX60&gt;$BC$7,AX60&lt;=$BE$7),SUMIF($BD$8:$BD$299,AY60,$BL$8:$BL$299),0)+IF(AND(AX60&gt;MAX($BC$7:$BC$299),AX60&lt;=MAX($BE$7:$BE$299)),SUMIF($BF$8:$BF$299,AY60,$BM$8:$BM$299),0),3),IF(AD60="dovoz odhad",SUMIF($AL$7:AL59,"m2",$AG$7:AG59),IF(AD60="lišta pod 80 mm",$AZ$304,IF(AD60="Drážkovanie",SUM($BN$8:$BN$299),IF(AD60="Zlepovanie (spájanie)",ROUNDUP(SUM($BK$8:$BK$299),3),IF(AD60="Formatovanie zlep. dielcov",ROUNDUP(SUM($BI$8:$BI$299),3),IF(AD60="Otvor na pánt Ø 35 mm",ROUNDUP(SUM($BT$8:$BT$299),3),"")))))))</f>
        <v/>
      </c>
      <c r="AL60" s="47" t="str">
        <f t="shared" ca="1" si="26"/>
        <v/>
      </c>
      <c r="AM60" s="119" t="str">
        <f t="shared" ca="1" si="27"/>
        <v/>
      </c>
      <c r="AN60" s="120" t="str">
        <f ca="1">IF(AD60="","",IF(AD60="Min. objednávka",2-SUM($AN$7:AN59),IF(AD60="Spolu odhad",ROUND(SUM($AN$7:AN59),2),IF(AM60="","???",ROUND(AG60*AM60,2)))))</f>
        <v/>
      </c>
      <c r="AO60" s="3"/>
      <c r="AP60" s="89" t="str">
        <f t="shared" si="28"/>
        <v/>
      </c>
      <c r="AQ60" s="3"/>
      <c r="AR60" s="22">
        <f t="shared" si="29"/>
        <v>1</v>
      </c>
      <c r="AS60" s="3"/>
      <c r="AT60" s="3"/>
      <c r="AU60" s="3"/>
      <c r="AV60" s="3"/>
      <c r="AW60" s="3"/>
      <c r="AX60" s="47" t="str">
        <f>IF(MAX($AX$7:AX59)+1&lt;=$AS$4,MAX($AX$7:AX59)+1,"")</f>
        <v/>
      </c>
      <c r="AY60" s="47" t="str">
        <f>IF(MAX($AX$7:AX59)+1&gt;$AS$4,"",IF(AX60&lt;=$BC$7,VLOOKUP(AX60,BA$8:BB$299,2,FALSE),IF(AX60&lt;=$BE$7,VLOOKUP(AX60,BC$8:BD$299,2,FALSE),IF(AX60&lt;=MAX($BE$8:$BE$299),VLOOKUP(AX60,BE$8:BF$299,2,FALSE),IF(AX60=$AS$4,VLOOKUP(AX60,$AS$4:$AU$4,2,FALSE),"")))))</f>
        <v/>
      </c>
      <c r="AZ60" s="47" t="str">
        <f>IF(MAX($AX$7:AX59)+1&gt;$AS$4,"",IF(AX60&lt;=$BC$7,"",IF(AX60&lt;=$BE$7,MID(VLOOKUP(AX60,BC$8:BD$299,2,FALSE),1,1),IF(AX60&lt;=MAX($BE$8:$BE$299),MID(VLOOKUP(AX60,BE$8:BF$299,2,FALSE),1,1),IF(AX60&lt;=$AS$4,VLOOKUP(AX60,$AS$4:$AU$4,3,FALSE),"")))))</f>
        <v/>
      </c>
      <c r="BA60" s="49" t="str">
        <f>IF(AND(BB60&lt;&gt;"",ISNA(VLOOKUP(BB60,BB$7:BB59,1,FALSE))),MAX(BA$7:BA59)+1,"")</f>
        <v/>
      </c>
      <c r="BB60" s="50" t="str">
        <f t="shared" si="30"/>
        <v/>
      </c>
      <c r="BC60" s="49" t="str">
        <f>IF(AND(BD60&lt;&gt;"",ISNA(VLOOKUP(BD60,BD$7:BD59,1,FALSE))),MAX(BC$7:BC59)+1,"")</f>
        <v/>
      </c>
      <c r="BD60" s="50" t="str">
        <f t="shared" si="31"/>
        <v/>
      </c>
      <c r="BE60" s="49" t="str">
        <f>IF(AND(BF60&lt;&gt;"",ISNA(VLOOKUP(BF60,BF$7:BF59,1,FALSE))),MAX(BE$7:BE59)+1,"")</f>
        <v/>
      </c>
      <c r="BF60" s="50" t="str">
        <f t="shared" si="32"/>
        <v/>
      </c>
      <c r="BG60" s="50" t="str">
        <f t="shared" si="33"/>
        <v xml:space="preserve">22x0,5 </v>
      </c>
      <c r="BH60" s="50" t="str">
        <f t="shared" si="34"/>
        <v xml:space="preserve">22x2 </v>
      </c>
      <c r="BI60" s="47" t="str">
        <f t="shared" si="35"/>
        <v/>
      </c>
      <c r="BJ60" s="47" t="str">
        <f t="shared" si="36"/>
        <v/>
      </c>
      <c r="BK60" s="47" t="str">
        <f t="shared" si="37"/>
        <v/>
      </c>
      <c r="BL60" s="47" t="str">
        <f t="shared" si="38"/>
        <v/>
      </c>
      <c r="BM60" s="47" t="str">
        <f t="shared" si="39"/>
        <v/>
      </c>
      <c r="BN60" s="51" t="str">
        <f t="shared" si="40"/>
        <v/>
      </c>
      <c r="BO60" s="51" t="str">
        <f t="shared" si="41"/>
        <v/>
      </c>
      <c r="BP60" s="51" t="str">
        <f t="shared" si="42"/>
        <v/>
      </c>
      <c r="BQ60" s="51" t="str">
        <f t="shared" si="43"/>
        <v/>
      </c>
      <c r="BR60" s="51" t="str">
        <f t="shared" si="44"/>
        <v/>
      </c>
      <c r="BS60" s="51" t="str">
        <f t="shared" si="45"/>
        <v/>
      </c>
      <c r="BT60" s="47" t="str">
        <f t="shared" si="46"/>
        <v/>
      </c>
      <c r="BU60" s="59" t="s">
        <v>358</v>
      </c>
      <c r="BV60" s="48" t="s">
        <v>1177</v>
      </c>
      <c r="BW60" s="97"/>
      <c r="BX60" s="98"/>
      <c r="BY60" s="88"/>
      <c r="BZ60" s="99"/>
      <c r="CA60" s="100" t="s">
        <v>2349</v>
      </c>
      <c r="CB60" s="101" t="s">
        <v>69</v>
      </c>
      <c r="CC60" s="101">
        <v>295</v>
      </c>
      <c r="CD60" s="100">
        <v>16.190000000000001</v>
      </c>
      <c r="CE60" s="103"/>
      <c r="CF60" s="101" t="s">
        <v>804</v>
      </c>
      <c r="CG60" s="101">
        <v>5.7960000000000003</v>
      </c>
      <c r="CH60" s="101"/>
      <c r="CI60" s="104"/>
      <c r="CJ60" s="105" t="s">
        <v>69</v>
      </c>
      <c r="CL60" s="44"/>
      <c r="CN60" s="52">
        <f t="shared" si="47"/>
        <v>0</v>
      </c>
      <c r="CO60" s="53">
        <f t="shared" si="48"/>
        <v>0</v>
      </c>
      <c r="CP60" s="54">
        <f t="shared" si="49"/>
        <v>0</v>
      </c>
      <c r="CS60" s="3"/>
      <c r="CT60" s="9"/>
      <c r="CU60" s="9"/>
      <c r="CV60" s="9"/>
      <c r="CW60" s="9"/>
    </row>
    <row r="61" spans="1:101" ht="11.25" customHeight="1" x14ac:dyDescent="0.2">
      <c r="A61" s="22" t="str">
        <f>IF(D61&lt;&gt;"",MAX($A$7:A60)+1,"")</f>
        <v/>
      </c>
      <c r="B61" s="45"/>
      <c r="C61" s="45"/>
      <c r="D61" s="46"/>
      <c r="E61" s="46"/>
      <c r="F61" s="46"/>
      <c r="G61" s="70"/>
      <c r="H61" s="47" t="str">
        <f t="shared" si="14"/>
        <v/>
      </c>
      <c r="I61" s="46"/>
      <c r="J61" s="46"/>
      <c r="K61" s="45"/>
      <c r="L61" s="47" t="str">
        <f t="shared" si="15"/>
        <v/>
      </c>
      <c r="M61" s="46"/>
      <c r="N61" s="46"/>
      <c r="O61" s="45"/>
      <c r="P61" s="45"/>
      <c r="Q61" s="48" t="str">
        <f t="shared" si="16"/>
        <v/>
      </c>
      <c r="R61" s="48" t="str">
        <f t="shared" si="17"/>
        <v/>
      </c>
      <c r="S61" s="48" t="str">
        <f t="shared" si="18"/>
        <v/>
      </c>
      <c r="T61" s="48" t="str">
        <f t="shared" si="19"/>
        <v/>
      </c>
      <c r="U61" s="70"/>
      <c r="V61" s="70"/>
      <c r="W61" s="45"/>
      <c r="X61" s="45"/>
      <c r="Y61" s="45"/>
      <c r="Z61" s="45"/>
      <c r="AA61" s="48" t="str">
        <f t="shared" si="20"/>
        <v/>
      </c>
      <c r="AB61" s="48" t="str">
        <f t="shared" si="21"/>
        <v/>
      </c>
      <c r="AC61" s="3"/>
      <c r="AD61" s="47" t="str">
        <f ca="1">IF(ROW()-7&lt;=MAX($AX$8:$AX$305),CONCATENATE(IF(AND(AZ61&lt;&gt;"",AY61&lt;&gt;"Drážkovanie"),IF(RIGHT(VLOOKUP(ROW()-7,$AX$8:$AZ$305,2,FALSE),4)="dyha","Hrana ",IF(MID(VLOOKUP(ROW()-7,$AX$8:$AZ$305,2,FALSE),1,3)="HPL","","ABS ")),""),VLOOKUP(ROW()-7,$AX$8:$AZ$305,2,FALSE)),IF(ROW()-7&lt;=MAX($AX$8:$AX$305)+1,IF(SUM($AN$7:AN60)&lt;2,"Min. objednávka","Spolu odhad"),IF(AND(ROW()-7&lt;=MAX($AX$8:$AX$305)+2,AD60&lt;&gt;"Spolu odhad"),"Spolu odhad","")))</f>
        <v/>
      </c>
      <c r="AE61" s="47"/>
      <c r="AF61" s="47"/>
      <c r="AG61" s="47" t="str">
        <f t="shared" ca="1" si="22"/>
        <v/>
      </c>
      <c r="AH61" s="47" t="str">
        <f t="shared" ca="1" si="23"/>
        <v/>
      </c>
      <c r="AI61" s="47" t="str">
        <f t="shared" ca="1" si="24"/>
        <v/>
      </c>
      <c r="AJ61" s="117" t="str">
        <f t="shared" ca="1" si="25"/>
        <v/>
      </c>
      <c r="AK61" s="47" t="str">
        <f ca="1">IF(AY61&lt;&gt;"",ROUNDUP(IF(AX61&lt;=$BC$7,SUMIF($BB$8:$BB$299,AY61,$BJ$8:$BJ$299),0)+IF(AND(AX61&gt;$BC$7,AX61&lt;=$BE$7),SUMIF($BD$8:$BD$299,AY61,$BL$8:$BL$299),0)+IF(AND(AX61&gt;MAX($BC$7:$BC$299),AX61&lt;=MAX($BE$7:$BE$299)),SUMIF($BF$8:$BF$299,AY61,$BM$8:$BM$299),0),3),IF(AD61="dovoz odhad",SUMIF($AL$7:AL60,"m2",$AG$7:AG60),IF(AD61="lišta pod 80 mm",$AZ$304,IF(AD61="Drážkovanie",SUM($BN$8:$BN$299),IF(AD61="Zlepovanie (spájanie)",ROUNDUP(SUM($BK$8:$BK$299),3),IF(AD61="Formatovanie zlep. dielcov",ROUNDUP(SUM($BI$8:$BI$299),3),IF(AD61="Otvor na pánt Ø 35 mm",ROUNDUP(SUM($BT$8:$BT$299),3),"")))))))</f>
        <v/>
      </c>
      <c r="AL61" s="47" t="str">
        <f t="shared" ca="1" si="26"/>
        <v/>
      </c>
      <c r="AM61" s="119" t="str">
        <f t="shared" ca="1" si="27"/>
        <v/>
      </c>
      <c r="AN61" s="120" t="str">
        <f ca="1">IF(AD61="","",IF(AD61="Min. objednávka",2-SUM($AN$7:AN60),IF(AD61="Spolu odhad",ROUND(SUM($AN$7:AN60),2),IF(AM61="","???",ROUND(AG61*AM61,2)))))</f>
        <v/>
      </c>
      <c r="AO61" s="3"/>
      <c r="AP61" s="89" t="str">
        <f t="shared" si="28"/>
        <v/>
      </c>
      <c r="AQ61" s="3"/>
      <c r="AR61" s="22">
        <f t="shared" si="29"/>
        <v>1</v>
      </c>
      <c r="AS61" s="3"/>
      <c r="AT61" s="3"/>
      <c r="AU61" s="3"/>
      <c r="AV61" s="3"/>
      <c r="AW61" s="3"/>
      <c r="AX61" s="47" t="str">
        <f>IF(MAX($AX$7:AX60)+1&lt;=$AS$4,MAX($AX$7:AX60)+1,"")</f>
        <v/>
      </c>
      <c r="AY61" s="47" t="str">
        <f>IF(MAX($AX$7:AX60)+1&gt;$AS$4,"",IF(AX61&lt;=$BC$7,VLOOKUP(AX61,BA$8:BB$299,2,FALSE),IF(AX61&lt;=$BE$7,VLOOKUP(AX61,BC$8:BD$299,2,FALSE),IF(AX61&lt;=MAX($BE$8:$BE$299),VLOOKUP(AX61,BE$8:BF$299,2,FALSE),IF(AX61=$AS$4,VLOOKUP(AX61,$AS$4:$AU$4,2,FALSE),"")))))</f>
        <v/>
      </c>
      <c r="AZ61" s="47" t="str">
        <f>IF(MAX($AX$7:AX60)+1&gt;$AS$4,"",IF(AX61&lt;=$BC$7,"",IF(AX61&lt;=$BE$7,MID(VLOOKUP(AX61,BC$8:BD$299,2,FALSE),1,1),IF(AX61&lt;=MAX($BE$8:$BE$299),MID(VLOOKUP(AX61,BE$8:BF$299,2,FALSE),1,1),IF(AX61&lt;=$AS$4,VLOOKUP(AX61,$AS$4:$AU$4,3,FALSE),"")))))</f>
        <v/>
      </c>
      <c r="BA61" s="49" t="str">
        <f>IF(AND(BB61&lt;&gt;"",ISNA(VLOOKUP(BB61,BB$7:BB60,1,FALSE))),MAX(BA$7:BA60)+1,"")</f>
        <v/>
      </c>
      <c r="BB61" s="50" t="str">
        <f t="shared" si="30"/>
        <v/>
      </c>
      <c r="BC61" s="49" t="str">
        <f>IF(AND(BD61&lt;&gt;"",ISNA(VLOOKUP(BD61,BD$7:BD60,1,FALSE))),MAX(BC$7:BC60)+1,"")</f>
        <v/>
      </c>
      <c r="BD61" s="50" t="str">
        <f t="shared" si="31"/>
        <v/>
      </c>
      <c r="BE61" s="49" t="str">
        <f>IF(AND(BF61&lt;&gt;"",ISNA(VLOOKUP(BF61,BF$7:BF60,1,FALSE))),MAX(BE$7:BE60)+1,"")</f>
        <v/>
      </c>
      <c r="BF61" s="50" t="str">
        <f t="shared" si="32"/>
        <v/>
      </c>
      <c r="BG61" s="50" t="str">
        <f t="shared" si="33"/>
        <v xml:space="preserve">22x0,5 </v>
      </c>
      <c r="BH61" s="50" t="str">
        <f t="shared" si="34"/>
        <v xml:space="preserve">22x2 </v>
      </c>
      <c r="BI61" s="47" t="str">
        <f t="shared" si="35"/>
        <v/>
      </c>
      <c r="BJ61" s="47" t="str">
        <f t="shared" si="36"/>
        <v/>
      </c>
      <c r="BK61" s="47" t="str">
        <f t="shared" si="37"/>
        <v/>
      </c>
      <c r="BL61" s="47" t="str">
        <f t="shared" si="38"/>
        <v/>
      </c>
      <c r="BM61" s="47" t="str">
        <f t="shared" si="39"/>
        <v/>
      </c>
      <c r="BN61" s="51" t="str">
        <f t="shared" si="40"/>
        <v/>
      </c>
      <c r="BO61" s="51" t="str">
        <f t="shared" si="41"/>
        <v/>
      </c>
      <c r="BP61" s="51" t="str">
        <f t="shared" si="42"/>
        <v/>
      </c>
      <c r="BQ61" s="51" t="str">
        <f t="shared" si="43"/>
        <v/>
      </c>
      <c r="BR61" s="51" t="str">
        <f t="shared" si="44"/>
        <v/>
      </c>
      <c r="BS61" s="51" t="str">
        <f t="shared" si="45"/>
        <v/>
      </c>
      <c r="BT61" s="47" t="str">
        <f t="shared" si="46"/>
        <v/>
      </c>
      <c r="BU61" s="59" t="s">
        <v>360</v>
      </c>
      <c r="BV61" s="48" t="s">
        <v>355</v>
      </c>
      <c r="BW61" s="97"/>
      <c r="BX61" s="98"/>
      <c r="BY61" s="88"/>
      <c r="BZ61" s="99"/>
      <c r="CA61" s="100" t="s">
        <v>2350</v>
      </c>
      <c r="CB61" s="101" t="s">
        <v>878</v>
      </c>
      <c r="CC61" s="101">
        <v>253</v>
      </c>
      <c r="CD61" s="100">
        <v>13.64</v>
      </c>
      <c r="CE61" s="103"/>
      <c r="CF61" s="101" t="s">
        <v>804</v>
      </c>
      <c r="CG61" s="101">
        <v>5.7960000000000003</v>
      </c>
      <c r="CH61" s="101"/>
      <c r="CI61" s="104"/>
      <c r="CJ61" s="105" t="s">
        <v>878</v>
      </c>
      <c r="CL61" s="44"/>
      <c r="CN61" s="52">
        <f t="shared" si="47"/>
        <v>0</v>
      </c>
      <c r="CO61" s="53">
        <f t="shared" si="48"/>
        <v>0</v>
      </c>
      <c r="CP61" s="54">
        <f t="shared" si="49"/>
        <v>0</v>
      </c>
      <c r="CS61" s="3"/>
      <c r="CT61" s="9"/>
      <c r="CU61" s="9"/>
      <c r="CV61" s="9"/>
      <c r="CW61" s="9"/>
    </row>
    <row r="62" spans="1:101" ht="11.25" customHeight="1" x14ac:dyDescent="0.2">
      <c r="A62" s="22" t="str">
        <f>IF(D62&lt;&gt;"",MAX($A$7:A61)+1,"")</f>
        <v/>
      </c>
      <c r="B62" s="45"/>
      <c r="C62" s="45"/>
      <c r="D62" s="46"/>
      <c r="E62" s="46"/>
      <c r="F62" s="46"/>
      <c r="G62" s="70"/>
      <c r="H62" s="47" t="str">
        <f t="shared" si="14"/>
        <v/>
      </c>
      <c r="I62" s="46"/>
      <c r="J62" s="46"/>
      <c r="K62" s="45"/>
      <c r="L62" s="47" t="str">
        <f t="shared" si="15"/>
        <v/>
      </c>
      <c r="M62" s="46"/>
      <c r="N62" s="46"/>
      <c r="O62" s="45"/>
      <c r="P62" s="45"/>
      <c r="Q62" s="48" t="str">
        <f t="shared" si="16"/>
        <v/>
      </c>
      <c r="R62" s="48" t="str">
        <f t="shared" si="17"/>
        <v/>
      </c>
      <c r="S62" s="48" t="str">
        <f t="shared" si="18"/>
        <v/>
      </c>
      <c r="T62" s="48" t="str">
        <f t="shared" si="19"/>
        <v/>
      </c>
      <c r="U62" s="70"/>
      <c r="V62" s="70"/>
      <c r="W62" s="45"/>
      <c r="X62" s="45"/>
      <c r="Y62" s="45"/>
      <c r="Z62" s="45"/>
      <c r="AA62" s="48" t="str">
        <f t="shared" si="20"/>
        <v/>
      </c>
      <c r="AB62" s="48" t="str">
        <f t="shared" si="21"/>
        <v/>
      </c>
      <c r="AC62" s="3"/>
      <c r="AD62" s="47" t="str">
        <f ca="1">IF(ROW()-7&lt;=MAX($AX$8:$AX$305),CONCATENATE(IF(AND(AZ62&lt;&gt;"",AY62&lt;&gt;"Drážkovanie"),IF(RIGHT(VLOOKUP(ROW()-7,$AX$8:$AZ$305,2,FALSE),4)="dyha","Hrana ",IF(MID(VLOOKUP(ROW()-7,$AX$8:$AZ$305,2,FALSE),1,3)="HPL","","ABS ")),""),VLOOKUP(ROW()-7,$AX$8:$AZ$305,2,FALSE)),IF(ROW()-7&lt;=MAX($AX$8:$AX$305)+1,IF(SUM($AN$7:AN61)&lt;2,"Min. objednávka","Spolu odhad"),IF(AND(ROW()-7&lt;=MAX($AX$8:$AX$305)+2,AD61&lt;&gt;"Spolu odhad"),"Spolu odhad","")))</f>
        <v/>
      </c>
      <c r="AE62" s="47"/>
      <c r="AF62" s="47"/>
      <c r="AG62" s="47" t="str">
        <f t="shared" ca="1" si="22"/>
        <v/>
      </c>
      <c r="AH62" s="47" t="str">
        <f t="shared" ca="1" si="23"/>
        <v/>
      </c>
      <c r="AI62" s="47" t="str">
        <f t="shared" ca="1" si="24"/>
        <v/>
      </c>
      <c r="AJ62" s="117" t="str">
        <f t="shared" ca="1" si="25"/>
        <v/>
      </c>
      <c r="AK62" s="47" t="str">
        <f ca="1">IF(AY62&lt;&gt;"",ROUNDUP(IF(AX62&lt;=$BC$7,SUMIF($BB$8:$BB$299,AY62,$BJ$8:$BJ$299),0)+IF(AND(AX62&gt;$BC$7,AX62&lt;=$BE$7),SUMIF($BD$8:$BD$299,AY62,$BL$8:$BL$299),0)+IF(AND(AX62&gt;MAX($BC$7:$BC$299),AX62&lt;=MAX($BE$7:$BE$299)),SUMIF($BF$8:$BF$299,AY62,$BM$8:$BM$299),0),3),IF(AD62="dovoz odhad",SUMIF($AL$7:AL61,"m2",$AG$7:AG61),IF(AD62="lišta pod 80 mm",$AZ$304,IF(AD62="Drážkovanie",SUM($BN$8:$BN$299),IF(AD62="Zlepovanie (spájanie)",ROUNDUP(SUM($BK$8:$BK$299),3),IF(AD62="Formatovanie zlep. dielcov",ROUNDUP(SUM($BI$8:$BI$299),3),IF(AD62="Otvor na pánt Ø 35 mm",ROUNDUP(SUM($BT$8:$BT$299),3),"")))))))</f>
        <v/>
      </c>
      <c r="AL62" s="47" t="str">
        <f t="shared" ca="1" si="26"/>
        <v/>
      </c>
      <c r="AM62" s="119" t="str">
        <f t="shared" ca="1" si="27"/>
        <v/>
      </c>
      <c r="AN62" s="120" t="str">
        <f ca="1">IF(AD62="","",IF(AD62="Min. objednávka",2-SUM($AN$7:AN61),IF(AD62="Spolu odhad",ROUND(SUM($AN$7:AN61),2),IF(AM62="","???",ROUND(AG62*AM62,2)))))</f>
        <v/>
      </c>
      <c r="AO62" s="3"/>
      <c r="AP62" s="89" t="str">
        <f t="shared" si="28"/>
        <v/>
      </c>
      <c r="AQ62" s="3"/>
      <c r="AR62" s="22">
        <f t="shared" si="29"/>
        <v>1</v>
      </c>
      <c r="AS62" s="3"/>
      <c r="AT62" s="3"/>
      <c r="AU62" s="3"/>
      <c r="AV62" s="3"/>
      <c r="AW62" s="3"/>
      <c r="AX62" s="47" t="str">
        <f>IF(MAX($AX$7:AX61)+1&lt;=$AS$4,MAX($AX$7:AX61)+1,"")</f>
        <v/>
      </c>
      <c r="AY62" s="47" t="str">
        <f>IF(MAX($AX$7:AX61)+1&gt;$AS$4,"",IF(AX62&lt;=$BC$7,VLOOKUP(AX62,BA$8:BB$299,2,FALSE),IF(AX62&lt;=$BE$7,VLOOKUP(AX62,BC$8:BD$299,2,FALSE),IF(AX62&lt;=MAX($BE$8:$BE$299),VLOOKUP(AX62,BE$8:BF$299,2,FALSE),IF(AX62=$AS$4,VLOOKUP(AX62,$AS$4:$AU$4,2,FALSE),"")))))</f>
        <v/>
      </c>
      <c r="AZ62" s="47" t="str">
        <f>IF(MAX($AX$7:AX61)+1&gt;$AS$4,"",IF(AX62&lt;=$BC$7,"",IF(AX62&lt;=$BE$7,MID(VLOOKUP(AX62,BC$8:BD$299,2,FALSE),1,1),IF(AX62&lt;=MAX($BE$8:$BE$299),MID(VLOOKUP(AX62,BE$8:BF$299,2,FALSE),1,1),IF(AX62&lt;=$AS$4,VLOOKUP(AX62,$AS$4:$AU$4,3,FALSE),"")))))</f>
        <v/>
      </c>
      <c r="BA62" s="49" t="str">
        <f>IF(AND(BB62&lt;&gt;"",ISNA(VLOOKUP(BB62,BB$7:BB61,1,FALSE))),MAX(BA$7:BA61)+1,"")</f>
        <v/>
      </c>
      <c r="BB62" s="50" t="str">
        <f t="shared" si="30"/>
        <v/>
      </c>
      <c r="BC62" s="49" t="str">
        <f>IF(AND(BD62&lt;&gt;"",ISNA(VLOOKUP(BD62,BD$7:BD61,1,FALSE))),MAX(BC$7:BC61)+1,"")</f>
        <v/>
      </c>
      <c r="BD62" s="50" t="str">
        <f t="shared" si="31"/>
        <v/>
      </c>
      <c r="BE62" s="49" t="str">
        <f>IF(AND(BF62&lt;&gt;"",ISNA(VLOOKUP(BF62,BF$7:BF61,1,FALSE))),MAX(BE$7:BE61)+1,"")</f>
        <v/>
      </c>
      <c r="BF62" s="50" t="str">
        <f t="shared" si="32"/>
        <v/>
      </c>
      <c r="BG62" s="50" t="str">
        <f t="shared" si="33"/>
        <v xml:space="preserve">22x0,5 </v>
      </c>
      <c r="BH62" s="50" t="str">
        <f t="shared" si="34"/>
        <v xml:space="preserve">22x2 </v>
      </c>
      <c r="BI62" s="47" t="str">
        <f t="shared" si="35"/>
        <v/>
      </c>
      <c r="BJ62" s="47" t="str">
        <f t="shared" si="36"/>
        <v/>
      </c>
      <c r="BK62" s="47" t="str">
        <f t="shared" si="37"/>
        <v/>
      </c>
      <c r="BL62" s="47" t="str">
        <f t="shared" si="38"/>
        <v/>
      </c>
      <c r="BM62" s="47" t="str">
        <f t="shared" si="39"/>
        <v/>
      </c>
      <c r="BN62" s="51" t="str">
        <f t="shared" si="40"/>
        <v/>
      </c>
      <c r="BO62" s="51" t="str">
        <f t="shared" si="41"/>
        <v/>
      </c>
      <c r="BP62" s="51" t="str">
        <f t="shared" si="42"/>
        <v/>
      </c>
      <c r="BQ62" s="51" t="str">
        <f t="shared" si="43"/>
        <v/>
      </c>
      <c r="BR62" s="51" t="str">
        <f t="shared" si="44"/>
        <v/>
      </c>
      <c r="BS62" s="51" t="str">
        <f t="shared" si="45"/>
        <v/>
      </c>
      <c r="BT62" s="47" t="str">
        <f t="shared" si="46"/>
        <v/>
      </c>
      <c r="BU62" s="59" t="s">
        <v>362</v>
      </c>
      <c r="BV62" s="48" t="s">
        <v>357</v>
      </c>
      <c r="BW62" s="97"/>
      <c r="BX62" s="98"/>
      <c r="BY62" s="88"/>
      <c r="BZ62" s="99"/>
      <c r="CA62" s="100" t="s">
        <v>2351</v>
      </c>
      <c r="CB62" s="101" t="s">
        <v>70</v>
      </c>
      <c r="CC62" s="101">
        <v>296</v>
      </c>
      <c r="CD62" s="100">
        <v>18.87</v>
      </c>
      <c r="CE62" s="103"/>
      <c r="CF62" s="101" t="s">
        <v>804</v>
      </c>
      <c r="CG62" s="101">
        <v>5.7960000000000003</v>
      </c>
      <c r="CH62" s="101"/>
      <c r="CI62" s="104"/>
      <c r="CJ62" s="105" t="s">
        <v>70</v>
      </c>
      <c r="CL62" s="44"/>
      <c r="CN62" s="52">
        <f t="shared" si="47"/>
        <v>0</v>
      </c>
      <c r="CO62" s="53">
        <f t="shared" si="48"/>
        <v>0</v>
      </c>
      <c r="CP62" s="54">
        <f t="shared" si="49"/>
        <v>0</v>
      </c>
      <c r="CS62" s="3"/>
      <c r="CT62" s="9"/>
      <c r="CU62" s="9"/>
      <c r="CV62" s="9"/>
      <c r="CW62" s="9"/>
    </row>
    <row r="63" spans="1:101" ht="11.25" customHeight="1" x14ac:dyDescent="0.2">
      <c r="A63" s="22" t="str">
        <f>IF(D63&lt;&gt;"",MAX($A$7:A62)+1,"")</f>
        <v/>
      </c>
      <c r="B63" s="45"/>
      <c r="C63" s="45"/>
      <c r="D63" s="46"/>
      <c r="E63" s="46"/>
      <c r="F63" s="46"/>
      <c r="G63" s="70"/>
      <c r="H63" s="47" t="str">
        <f t="shared" si="14"/>
        <v/>
      </c>
      <c r="I63" s="46"/>
      <c r="J63" s="46"/>
      <c r="K63" s="45"/>
      <c r="L63" s="47" t="str">
        <f t="shared" si="15"/>
        <v/>
      </c>
      <c r="M63" s="46"/>
      <c r="N63" s="46"/>
      <c r="O63" s="45"/>
      <c r="P63" s="45"/>
      <c r="Q63" s="48" t="str">
        <f t="shared" si="16"/>
        <v/>
      </c>
      <c r="R63" s="48" t="str">
        <f t="shared" si="17"/>
        <v/>
      </c>
      <c r="S63" s="48" t="str">
        <f t="shared" si="18"/>
        <v/>
      </c>
      <c r="T63" s="48" t="str">
        <f t="shared" si="19"/>
        <v/>
      </c>
      <c r="U63" s="70"/>
      <c r="V63" s="70"/>
      <c r="W63" s="45"/>
      <c r="X63" s="45"/>
      <c r="Y63" s="45"/>
      <c r="Z63" s="45"/>
      <c r="AA63" s="48" t="str">
        <f t="shared" si="20"/>
        <v/>
      </c>
      <c r="AB63" s="48" t="str">
        <f t="shared" si="21"/>
        <v/>
      </c>
      <c r="AC63" s="3"/>
      <c r="AD63" s="47" t="str">
        <f ca="1">IF(ROW()-7&lt;=MAX($AX$8:$AX$305),CONCATENATE(IF(AND(AZ63&lt;&gt;"",AY63&lt;&gt;"Drážkovanie"),IF(RIGHT(VLOOKUP(ROW()-7,$AX$8:$AZ$305,2,FALSE),4)="dyha","Hrana ",IF(MID(VLOOKUP(ROW()-7,$AX$8:$AZ$305,2,FALSE),1,3)="HPL","","ABS ")),""),VLOOKUP(ROW()-7,$AX$8:$AZ$305,2,FALSE)),IF(ROW()-7&lt;=MAX($AX$8:$AX$305)+1,IF(SUM($AN$7:AN62)&lt;2,"Min. objednávka","Spolu odhad"),IF(AND(ROW()-7&lt;=MAX($AX$8:$AX$305)+2,AD62&lt;&gt;"Spolu odhad"),"Spolu odhad","")))</f>
        <v/>
      </c>
      <c r="AE63" s="47"/>
      <c r="AF63" s="47"/>
      <c r="AG63" s="47" t="str">
        <f t="shared" ca="1" si="22"/>
        <v/>
      </c>
      <c r="AH63" s="47" t="str">
        <f t="shared" ca="1" si="23"/>
        <v/>
      </c>
      <c r="AI63" s="47" t="str">
        <f t="shared" ca="1" si="24"/>
        <v/>
      </c>
      <c r="AJ63" s="117" t="str">
        <f t="shared" ca="1" si="25"/>
        <v/>
      </c>
      <c r="AK63" s="47" t="str">
        <f ca="1">IF(AY63&lt;&gt;"",ROUNDUP(IF(AX63&lt;=$BC$7,SUMIF($BB$8:$BB$299,AY63,$BJ$8:$BJ$299),0)+IF(AND(AX63&gt;$BC$7,AX63&lt;=$BE$7),SUMIF($BD$8:$BD$299,AY63,$BL$8:$BL$299),0)+IF(AND(AX63&gt;MAX($BC$7:$BC$299),AX63&lt;=MAX($BE$7:$BE$299)),SUMIF($BF$8:$BF$299,AY63,$BM$8:$BM$299),0),3),IF(AD63="dovoz odhad",SUMIF($AL$7:AL62,"m2",$AG$7:AG62),IF(AD63="lišta pod 80 mm",$AZ$304,IF(AD63="Drážkovanie",SUM($BN$8:$BN$299),IF(AD63="Zlepovanie (spájanie)",ROUNDUP(SUM($BK$8:$BK$299),3),IF(AD63="Formatovanie zlep. dielcov",ROUNDUP(SUM($BI$8:$BI$299),3),IF(AD63="Otvor na pánt Ø 35 mm",ROUNDUP(SUM($BT$8:$BT$299),3),"")))))))</f>
        <v/>
      </c>
      <c r="AL63" s="47" t="str">
        <f t="shared" ca="1" si="26"/>
        <v/>
      </c>
      <c r="AM63" s="119" t="str">
        <f t="shared" ca="1" si="27"/>
        <v/>
      </c>
      <c r="AN63" s="120" t="str">
        <f ca="1">IF(AD63="","",IF(AD63="Min. objednávka",2-SUM($AN$7:AN62),IF(AD63="Spolu odhad",ROUND(SUM($AN$7:AN62),2),IF(AM63="","???",ROUND(AG63*AM63,2)))))</f>
        <v/>
      </c>
      <c r="AO63" s="3"/>
      <c r="AP63" s="89" t="str">
        <f t="shared" si="28"/>
        <v/>
      </c>
      <c r="AQ63" s="3"/>
      <c r="AR63" s="22">
        <f t="shared" si="29"/>
        <v>1</v>
      </c>
      <c r="AS63" s="3"/>
      <c r="AT63" s="3"/>
      <c r="AU63" s="3"/>
      <c r="AV63" s="3"/>
      <c r="AW63" s="3"/>
      <c r="AX63" s="47" t="str">
        <f>IF(MAX($AX$7:AX62)+1&lt;=$AS$4,MAX($AX$7:AX62)+1,"")</f>
        <v/>
      </c>
      <c r="AY63" s="47" t="str">
        <f>IF(MAX($AX$7:AX62)+1&gt;$AS$4,"",IF(AX63&lt;=$BC$7,VLOOKUP(AX63,BA$8:BB$299,2,FALSE),IF(AX63&lt;=$BE$7,VLOOKUP(AX63,BC$8:BD$299,2,FALSE),IF(AX63&lt;=MAX($BE$8:$BE$299),VLOOKUP(AX63,BE$8:BF$299,2,FALSE),IF(AX63=$AS$4,VLOOKUP(AX63,$AS$4:$AU$4,2,FALSE),"")))))</f>
        <v/>
      </c>
      <c r="AZ63" s="47" t="str">
        <f>IF(MAX($AX$7:AX62)+1&gt;$AS$4,"",IF(AX63&lt;=$BC$7,"",IF(AX63&lt;=$BE$7,MID(VLOOKUP(AX63,BC$8:BD$299,2,FALSE),1,1),IF(AX63&lt;=MAX($BE$8:$BE$299),MID(VLOOKUP(AX63,BE$8:BF$299,2,FALSE),1,1),IF(AX63&lt;=$AS$4,VLOOKUP(AX63,$AS$4:$AU$4,3,FALSE),"")))))</f>
        <v/>
      </c>
      <c r="BA63" s="49" t="str">
        <f>IF(AND(BB63&lt;&gt;"",ISNA(VLOOKUP(BB63,BB$7:BB62,1,FALSE))),MAX(BA$7:BA62)+1,"")</f>
        <v/>
      </c>
      <c r="BB63" s="50" t="str">
        <f t="shared" si="30"/>
        <v/>
      </c>
      <c r="BC63" s="49" t="str">
        <f>IF(AND(BD63&lt;&gt;"",ISNA(VLOOKUP(BD63,BD$7:BD62,1,FALSE))),MAX(BC$7:BC62)+1,"")</f>
        <v/>
      </c>
      <c r="BD63" s="50" t="str">
        <f t="shared" si="31"/>
        <v/>
      </c>
      <c r="BE63" s="49" t="str">
        <f>IF(AND(BF63&lt;&gt;"",ISNA(VLOOKUP(BF63,BF$7:BF62,1,FALSE))),MAX(BE$7:BE62)+1,"")</f>
        <v/>
      </c>
      <c r="BF63" s="50" t="str">
        <f t="shared" si="32"/>
        <v/>
      </c>
      <c r="BG63" s="50" t="str">
        <f t="shared" si="33"/>
        <v xml:space="preserve">22x0,5 </v>
      </c>
      <c r="BH63" s="50" t="str">
        <f t="shared" si="34"/>
        <v xml:space="preserve">22x2 </v>
      </c>
      <c r="BI63" s="47" t="str">
        <f t="shared" si="35"/>
        <v/>
      </c>
      <c r="BJ63" s="47" t="str">
        <f t="shared" si="36"/>
        <v/>
      </c>
      <c r="BK63" s="47" t="str">
        <f t="shared" si="37"/>
        <v/>
      </c>
      <c r="BL63" s="47" t="str">
        <f t="shared" si="38"/>
        <v/>
      </c>
      <c r="BM63" s="47" t="str">
        <f t="shared" si="39"/>
        <v/>
      </c>
      <c r="BN63" s="51" t="str">
        <f t="shared" si="40"/>
        <v/>
      </c>
      <c r="BO63" s="51" t="str">
        <f t="shared" si="41"/>
        <v/>
      </c>
      <c r="BP63" s="51" t="str">
        <f t="shared" si="42"/>
        <v/>
      </c>
      <c r="BQ63" s="51" t="str">
        <f t="shared" si="43"/>
        <v/>
      </c>
      <c r="BR63" s="51" t="str">
        <f t="shared" si="44"/>
        <v/>
      </c>
      <c r="BS63" s="51" t="str">
        <f t="shared" si="45"/>
        <v/>
      </c>
      <c r="BT63" s="47" t="str">
        <f t="shared" si="46"/>
        <v/>
      </c>
      <c r="BU63" s="59" t="s">
        <v>364</v>
      </c>
      <c r="BV63" s="48" t="s">
        <v>359</v>
      </c>
      <c r="BW63" s="97"/>
      <c r="BX63" s="98"/>
      <c r="BY63" s="88"/>
      <c r="BZ63" s="99"/>
      <c r="CA63" s="100" t="s">
        <v>2352</v>
      </c>
      <c r="CB63" s="101" t="s">
        <v>879</v>
      </c>
      <c r="CC63" s="101">
        <v>297</v>
      </c>
      <c r="CD63" s="100">
        <v>20.180000000000003</v>
      </c>
      <c r="CE63" s="103"/>
      <c r="CF63" s="101" t="s">
        <v>804</v>
      </c>
      <c r="CG63" s="101">
        <v>5.7960000000000003</v>
      </c>
      <c r="CH63" s="101"/>
      <c r="CI63" s="104"/>
      <c r="CJ63" s="105" t="s">
        <v>879</v>
      </c>
      <c r="CL63" s="44"/>
      <c r="CN63" s="52">
        <f t="shared" si="47"/>
        <v>0</v>
      </c>
      <c r="CO63" s="53">
        <f t="shared" si="48"/>
        <v>0</v>
      </c>
      <c r="CP63" s="54">
        <f t="shared" si="49"/>
        <v>0</v>
      </c>
      <c r="CS63" s="3"/>
      <c r="CT63" s="9"/>
      <c r="CU63" s="9"/>
      <c r="CV63" s="9"/>
      <c r="CW63" s="9"/>
    </row>
    <row r="64" spans="1:101" ht="11.25" customHeight="1" x14ac:dyDescent="0.2">
      <c r="A64" s="22" t="str">
        <f>IF(D64&lt;&gt;"",MAX($A$7:A63)+1,"")</f>
        <v/>
      </c>
      <c r="B64" s="45"/>
      <c r="C64" s="45"/>
      <c r="D64" s="46"/>
      <c r="E64" s="46"/>
      <c r="F64" s="46"/>
      <c r="G64" s="70"/>
      <c r="H64" s="47" t="str">
        <f t="shared" si="14"/>
        <v/>
      </c>
      <c r="I64" s="46"/>
      <c r="J64" s="46"/>
      <c r="K64" s="45"/>
      <c r="L64" s="47" t="str">
        <f t="shared" si="15"/>
        <v/>
      </c>
      <c r="M64" s="46"/>
      <c r="N64" s="46"/>
      <c r="O64" s="45"/>
      <c r="P64" s="45"/>
      <c r="Q64" s="48" t="str">
        <f t="shared" si="16"/>
        <v/>
      </c>
      <c r="R64" s="48" t="str">
        <f t="shared" si="17"/>
        <v/>
      </c>
      <c r="S64" s="48" t="str">
        <f t="shared" si="18"/>
        <v/>
      </c>
      <c r="T64" s="48" t="str">
        <f t="shared" si="19"/>
        <v/>
      </c>
      <c r="U64" s="70"/>
      <c r="V64" s="70"/>
      <c r="W64" s="45"/>
      <c r="X64" s="45"/>
      <c r="Y64" s="45"/>
      <c r="Z64" s="45"/>
      <c r="AA64" s="48" t="str">
        <f t="shared" si="20"/>
        <v/>
      </c>
      <c r="AB64" s="48" t="str">
        <f t="shared" si="21"/>
        <v/>
      </c>
      <c r="AC64" s="3"/>
      <c r="AD64" s="47" t="str">
        <f ca="1">IF(ROW()-7&lt;=MAX($AX$8:$AX$305),CONCATENATE(IF(AND(AZ64&lt;&gt;"",AY64&lt;&gt;"Drážkovanie"),IF(RIGHT(VLOOKUP(ROW()-7,$AX$8:$AZ$305,2,FALSE),4)="dyha","Hrana ",IF(MID(VLOOKUP(ROW()-7,$AX$8:$AZ$305,2,FALSE),1,3)="HPL","","ABS ")),""),VLOOKUP(ROW()-7,$AX$8:$AZ$305,2,FALSE)),IF(ROW()-7&lt;=MAX($AX$8:$AX$305)+1,IF(SUM($AN$7:AN63)&lt;2,"Min. objednávka","Spolu odhad"),IF(AND(ROW()-7&lt;=MAX($AX$8:$AX$305)+2,AD63&lt;&gt;"Spolu odhad"),"Spolu odhad","")))</f>
        <v/>
      </c>
      <c r="AE64" s="47"/>
      <c r="AF64" s="47"/>
      <c r="AG64" s="47" t="str">
        <f t="shared" ca="1" si="22"/>
        <v/>
      </c>
      <c r="AH64" s="47" t="str">
        <f t="shared" ca="1" si="23"/>
        <v/>
      </c>
      <c r="AI64" s="47" t="str">
        <f t="shared" ca="1" si="24"/>
        <v/>
      </c>
      <c r="AJ64" s="117" t="str">
        <f t="shared" ca="1" si="25"/>
        <v/>
      </c>
      <c r="AK64" s="47" t="str">
        <f ca="1">IF(AY64&lt;&gt;"",ROUNDUP(IF(AX64&lt;=$BC$7,SUMIF($BB$8:$BB$299,AY64,$BJ$8:$BJ$299),0)+IF(AND(AX64&gt;$BC$7,AX64&lt;=$BE$7),SUMIF($BD$8:$BD$299,AY64,$BL$8:$BL$299),0)+IF(AND(AX64&gt;MAX($BC$7:$BC$299),AX64&lt;=MAX($BE$7:$BE$299)),SUMIF($BF$8:$BF$299,AY64,$BM$8:$BM$299),0),3),IF(AD64="dovoz odhad",SUMIF($AL$7:AL63,"m2",$AG$7:AG63),IF(AD64="lišta pod 80 mm",$AZ$304,IF(AD64="Drážkovanie",SUM($BN$8:$BN$299),IF(AD64="Zlepovanie (spájanie)",ROUNDUP(SUM($BK$8:$BK$299),3),IF(AD64="Formatovanie zlep. dielcov",ROUNDUP(SUM($BI$8:$BI$299),3),IF(AD64="Otvor na pánt Ø 35 mm",ROUNDUP(SUM($BT$8:$BT$299),3),"")))))))</f>
        <v/>
      </c>
      <c r="AL64" s="47" t="str">
        <f t="shared" ca="1" si="26"/>
        <v/>
      </c>
      <c r="AM64" s="119" t="str">
        <f t="shared" ca="1" si="27"/>
        <v/>
      </c>
      <c r="AN64" s="120" t="str">
        <f ca="1">IF(AD64="","",IF(AD64="Min. objednávka",2-SUM($AN$7:AN63),IF(AD64="Spolu odhad",ROUND(SUM($AN$7:AN63),2),IF(AM64="","???",ROUND(AG64*AM64,2)))))</f>
        <v/>
      </c>
      <c r="AO64" s="3"/>
      <c r="AP64" s="89" t="str">
        <f t="shared" si="28"/>
        <v/>
      </c>
      <c r="AQ64" s="3"/>
      <c r="AR64" s="22">
        <f t="shared" si="29"/>
        <v>1</v>
      </c>
      <c r="AS64" s="3"/>
      <c r="AT64" s="3"/>
      <c r="AU64" s="3"/>
      <c r="AV64" s="3"/>
      <c r="AW64" s="3"/>
      <c r="AX64" s="47" t="str">
        <f>IF(MAX($AX$7:AX63)+1&lt;=$AS$4,MAX($AX$7:AX63)+1,"")</f>
        <v/>
      </c>
      <c r="AY64" s="47" t="str">
        <f>IF(MAX($AX$7:AX63)+1&gt;$AS$4,"",IF(AX64&lt;=$BC$7,VLOOKUP(AX64,BA$8:BB$299,2,FALSE),IF(AX64&lt;=$BE$7,VLOOKUP(AX64,BC$8:BD$299,2,FALSE),IF(AX64&lt;=MAX($BE$8:$BE$299),VLOOKUP(AX64,BE$8:BF$299,2,FALSE),IF(AX64=$AS$4,VLOOKUP(AX64,$AS$4:$AU$4,2,FALSE),"")))))</f>
        <v/>
      </c>
      <c r="AZ64" s="47" t="str">
        <f>IF(MAX($AX$7:AX63)+1&gt;$AS$4,"",IF(AX64&lt;=$BC$7,"",IF(AX64&lt;=$BE$7,MID(VLOOKUP(AX64,BC$8:BD$299,2,FALSE),1,1),IF(AX64&lt;=MAX($BE$8:$BE$299),MID(VLOOKUP(AX64,BE$8:BF$299,2,FALSE),1,1),IF(AX64&lt;=$AS$4,VLOOKUP(AX64,$AS$4:$AU$4,3,FALSE),"")))))</f>
        <v/>
      </c>
      <c r="BA64" s="49" t="str">
        <f>IF(AND(BB64&lt;&gt;"",ISNA(VLOOKUP(BB64,BB$7:BB63,1,FALSE))),MAX(BA$7:BA63)+1,"")</f>
        <v/>
      </c>
      <c r="BB64" s="50" t="str">
        <f t="shared" si="30"/>
        <v/>
      </c>
      <c r="BC64" s="49" t="str">
        <f>IF(AND(BD64&lt;&gt;"",ISNA(VLOOKUP(BD64,BD$7:BD63,1,FALSE))),MAX(BC$7:BC63)+1,"")</f>
        <v/>
      </c>
      <c r="BD64" s="50" t="str">
        <f t="shared" si="31"/>
        <v/>
      </c>
      <c r="BE64" s="49" t="str">
        <f>IF(AND(BF64&lt;&gt;"",ISNA(VLOOKUP(BF64,BF$7:BF63,1,FALSE))),MAX(BE$7:BE63)+1,"")</f>
        <v/>
      </c>
      <c r="BF64" s="50" t="str">
        <f t="shared" si="32"/>
        <v/>
      </c>
      <c r="BG64" s="50" t="str">
        <f t="shared" si="33"/>
        <v xml:space="preserve">22x0,5 </v>
      </c>
      <c r="BH64" s="50" t="str">
        <f t="shared" si="34"/>
        <v xml:space="preserve">22x2 </v>
      </c>
      <c r="BI64" s="47" t="str">
        <f t="shared" si="35"/>
        <v/>
      </c>
      <c r="BJ64" s="47" t="str">
        <f t="shared" si="36"/>
        <v/>
      </c>
      <c r="BK64" s="47" t="str">
        <f t="shared" si="37"/>
        <v/>
      </c>
      <c r="BL64" s="47" t="str">
        <f t="shared" si="38"/>
        <v/>
      </c>
      <c r="BM64" s="47" t="str">
        <f t="shared" si="39"/>
        <v/>
      </c>
      <c r="BN64" s="51" t="str">
        <f t="shared" si="40"/>
        <v/>
      </c>
      <c r="BO64" s="51" t="str">
        <f t="shared" si="41"/>
        <v/>
      </c>
      <c r="BP64" s="51" t="str">
        <f t="shared" si="42"/>
        <v/>
      </c>
      <c r="BQ64" s="51" t="str">
        <f t="shared" si="43"/>
        <v/>
      </c>
      <c r="BR64" s="51" t="str">
        <f t="shared" si="44"/>
        <v/>
      </c>
      <c r="BS64" s="51" t="str">
        <f t="shared" si="45"/>
        <v/>
      </c>
      <c r="BT64" s="47" t="str">
        <f t="shared" si="46"/>
        <v/>
      </c>
      <c r="BU64" s="59" t="s">
        <v>366</v>
      </c>
      <c r="BV64" s="48" t="s">
        <v>361</v>
      </c>
      <c r="BW64" s="97"/>
      <c r="BX64" s="98"/>
      <c r="BY64" s="88"/>
      <c r="BZ64" s="99"/>
      <c r="CA64" s="100" t="s">
        <v>2353</v>
      </c>
      <c r="CB64" s="101" t="s">
        <v>71</v>
      </c>
      <c r="CC64" s="101">
        <v>162</v>
      </c>
      <c r="CD64" s="100">
        <v>17.810000000000002</v>
      </c>
      <c r="CE64" s="103"/>
      <c r="CF64" s="101" t="s">
        <v>804</v>
      </c>
      <c r="CG64" s="101">
        <v>5.7960000000000003</v>
      </c>
      <c r="CH64" s="101"/>
      <c r="CI64" s="104"/>
      <c r="CJ64" s="105" t="s">
        <v>71</v>
      </c>
      <c r="CL64" s="44"/>
      <c r="CN64" s="52">
        <f t="shared" si="47"/>
        <v>0</v>
      </c>
      <c r="CO64" s="53">
        <f t="shared" si="48"/>
        <v>0</v>
      </c>
      <c r="CP64" s="54">
        <f t="shared" si="49"/>
        <v>0</v>
      </c>
      <c r="CS64" s="3"/>
      <c r="CT64" s="9"/>
      <c r="CU64" s="9"/>
      <c r="CV64" s="9"/>
      <c r="CW64" s="9"/>
    </row>
    <row r="65" spans="1:101" ht="11.25" customHeight="1" x14ac:dyDescent="0.2">
      <c r="A65" s="22" t="str">
        <f>IF(D65&lt;&gt;"",MAX($A$7:A64)+1,"")</f>
        <v/>
      </c>
      <c r="B65" s="45"/>
      <c r="C65" s="45"/>
      <c r="D65" s="46"/>
      <c r="E65" s="46"/>
      <c r="F65" s="46"/>
      <c r="G65" s="70"/>
      <c r="H65" s="47" t="str">
        <f t="shared" si="14"/>
        <v/>
      </c>
      <c r="I65" s="46"/>
      <c r="J65" s="46"/>
      <c r="K65" s="45"/>
      <c r="L65" s="47" t="str">
        <f t="shared" si="15"/>
        <v/>
      </c>
      <c r="M65" s="46"/>
      <c r="N65" s="46"/>
      <c r="O65" s="45"/>
      <c r="P65" s="45"/>
      <c r="Q65" s="48" t="str">
        <f t="shared" si="16"/>
        <v/>
      </c>
      <c r="R65" s="48" t="str">
        <f t="shared" si="17"/>
        <v/>
      </c>
      <c r="S65" s="48" t="str">
        <f t="shared" si="18"/>
        <v/>
      </c>
      <c r="T65" s="48" t="str">
        <f t="shared" si="19"/>
        <v/>
      </c>
      <c r="U65" s="70"/>
      <c r="V65" s="70"/>
      <c r="W65" s="45"/>
      <c r="X65" s="45"/>
      <c r="Y65" s="45"/>
      <c r="Z65" s="45"/>
      <c r="AA65" s="48" t="str">
        <f t="shared" si="20"/>
        <v/>
      </c>
      <c r="AB65" s="48" t="str">
        <f t="shared" si="21"/>
        <v/>
      </c>
      <c r="AC65" s="3"/>
      <c r="AD65" s="47" t="str">
        <f ca="1">IF(ROW()-7&lt;=MAX($AX$8:$AX$305),CONCATENATE(IF(AND(AZ65&lt;&gt;"",AY65&lt;&gt;"Drážkovanie"),IF(RIGHT(VLOOKUP(ROW()-7,$AX$8:$AZ$305,2,FALSE),4)="dyha","Hrana ",IF(MID(VLOOKUP(ROW()-7,$AX$8:$AZ$305,2,FALSE),1,3)="HPL","","ABS ")),""),VLOOKUP(ROW()-7,$AX$8:$AZ$305,2,FALSE)),IF(ROW()-7&lt;=MAX($AX$8:$AX$305)+1,IF(SUM($AN$7:AN64)&lt;2,"Min. objednávka","Spolu odhad"),IF(AND(ROW()-7&lt;=MAX($AX$8:$AX$305)+2,AD64&lt;&gt;"Spolu odhad"),"Spolu odhad","")))</f>
        <v/>
      </c>
      <c r="AE65" s="47"/>
      <c r="AF65" s="47"/>
      <c r="AG65" s="47" t="str">
        <f t="shared" ca="1" si="22"/>
        <v/>
      </c>
      <c r="AH65" s="47" t="str">
        <f t="shared" ca="1" si="23"/>
        <v/>
      </c>
      <c r="AI65" s="47" t="str">
        <f t="shared" ca="1" si="24"/>
        <v/>
      </c>
      <c r="AJ65" s="117" t="str">
        <f t="shared" ca="1" si="25"/>
        <v/>
      </c>
      <c r="AK65" s="47" t="str">
        <f ca="1">IF(AY65&lt;&gt;"",ROUNDUP(IF(AX65&lt;=$BC$7,SUMIF($BB$8:$BB$299,AY65,$BJ$8:$BJ$299),0)+IF(AND(AX65&gt;$BC$7,AX65&lt;=$BE$7),SUMIF($BD$8:$BD$299,AY65,$BL$8:$BL$299),0)+IF(AND(AX65&gt;MAX($BC$7:$BC$299),AX65&lt;=MAX($BE$7:$BE$299)),SUMIF($BF$8:$BF$299,AY65,$BM$8:$BM$299),0),3),IF(AD65="dovoz odhad",SUMIF($AL$7:AL64,"m2",$AG$7:AG64),IF(AD65="lišta pod 80 mm",$AZ$304,IF(AD65="Drážkovanie",SUM($BN$8:$BN$299),IF(AD65="Zlepovanie (spájanie)",ROUNDUP(SUM($BK$8:$BK$299),3),IF(AD65="Formatovanie zlep. dielcov",ROUNDUP(SUM($BI$8:$BI$299),3),IF(AD65="Otvor na pánt Ø 35 mm",ROUNDUP(SUM($BT$8:$BT$299),3),"")))))))</f>
        <v/>
      </c>
      <c r="AL65" s="47" t="str">
        <f t="shared" ca="1" si="26"/>
        <v/>
      </c>
      <c r="AM65" s="119" t="str">
        <f t="shared" ca="1" si="27"/>
        <v/>
      </c>
      <c r="AN65" s="120" t="str">
        <f ca="1">IF(AD65="","",IF(AD65="Min. objednávka",2-SUM($AN$7:AN64),IF(AD65="Spolu odhad",ROUND(SUM($AN$7:AN64),2),IF(AM65="","???",ROUND(AG65*AM65,2)))))</f>
        <v/>
      </c>
      <c r="AO65" s="3"/>
      <c r="AP65" s="89" t="str">
        <f t="shared" si="28"/>
        <v/>
      </c>
      <c r="AQ65" s="3"/>
      <c r="AR65" s="22">
        <f t="shared" si="29"/>
        <v>1</v>
      </c>
      <c r="AS65" s="3"/>
      <c r="AT65" s="3"/>
      <c r="AU65" s="3"/>
      <c r="AV65" s="3"/>
      <c r="AW65" s="3"/>
      <c r="AX65" s="47" t="str">
        <f>IF(MAX($AX$7:AX64)+1&lt;=$AS$4,MAX($AX$7:AX64)+1,"")</f>
        <v/>
      </c>
      <c r="AY65" s="47" t="str">
        <f>IF(MAX($AX$7:AX64)+1&gt;$AS$4,"",IF(AX65&lt;=$BC$7,VLOOKUP(AX65,BA$8:BB$299,2,FALSE),IF(AX65&lt;=$BE$7,VLOOKUP(AX65,BC$8:BD$299,2,FALSE),IF(AX65&lt;=MAX($BE$8:$BE$299),VLOOKUP(AX65,BE$8:BF$299,2,FALSE),IF(AX65=$AS$4,VLOOKUP(AX65,$AS$4:$AU$4,2,FALSE),"")))))</f>
        <v/>
      </c>
      <c r="AZ65" s="47" t="str">
        <f>IF(MAX($AX$7:AX64)+1&gt;$AS$4,"",IF(AX65&lt;=$BC$7,"",IF(AX65&lt;=$BE$7,MID(VLOOKUP(AX65,BC$8:BD$299,2,FALSE),1,1),IF(AX65&lt;=MAX($BE$8:$BE$299),MID(VLOOKUP(AX65,BE$8:BF$299,2,FALSE),1,1),IF(AX65&lt;=$AS$4,VLOOKUP(AX65,$AS$4:$AU$4,3,FALSE),"")))))</f>
        <v/>
      </c>
      <c r="BA65" s="49" t="str">
        <f>IF(AND(BB65&lt;&gt;"",ISNA(VLOOKUP(BB65,BB$7:BB64,1,FALSE))),MAX(BA$7:BA64)+1,"")</f>
        <v/>
      </c>
      <c r="BB65" s="50" t="str">
        <f t="shared" si="30"/>
        <v/>
      </c>
      <c r="BC65" s="49" t="str">
        <f>IF(AND(BD65&lt;&gt;"",ISNA(VLOOKUP(BD65,BD$7:BD64,1,FALSE))),MAX(BC$7:BC64)+1,"")</f>
        <v/>
      </c>
      <c r="BD65" s="50" t="str">
        <f t="shared" si="31"/>
        <v/>
      </c>
      <c r="BE65" s="49" t="str">
        <f>IF(AND(BF65&lt;&gt;"",ISNA(VLOOKUP(BF65,BF$7:BF64,1,FALSE))),MAX(BE$7:BE64)+1,"")</f>
        <v/>
      </c>
      <c r="BF65" s="50" t="str">
        <f t="shared" si="32"/>
        <v/>
      </c>
      <c r="BG65" s="50" t="str">
        <f t="shared" si="33"/>
        <v xml:space="preserve">22x0,5 </v>
      </c>
      <c r="BH65" s="50" t="str">
        <f t="shared" si="34"/>
        <v xml:space="preserve">22x2 </v>
      </c>
      <c r="BI65" s="47" t="str">
        <f t="shared" si="35"/>
        <v/>
      </c>
      <c r="BJ65" s="47" t="str">
        <f t="shared" si="36"/>
        <v/>
      </c>
      <c r="BK65" s="47" t="str">
        <f t="shared" si="37"/>
        <v/>
      </c>
      <c r="BL65" s="47" t="str">
        <f t="shared" si="38"/>
        <v/>
      </c>
      <c r="BM65" s="47" t="str">
        <f t="shared" si="39"/>
        <v/>
      </c>
      <c r="BN65" s="51" t="str">
        <f t="shared" si="40"/>
        <v/>
      </c>
      <c r="BO65" s="51" t="str">
        <f t="shared" si="41"/>
        <v/>
      </c>
      <c r="BP65" s="51" t="str">
        <f t="shared" si="42"/>
        <v/>
      </c>
      <c r="BQ65" s="51" t="str">
        <f t="shared" si="43"/>
        <v/>
      </c>
      <c r="BR65" s="51" t="str">
        <f t="shared" si="44"/>
        <v/>
      </c>
      <c r="BS65" s="51" t="str">
        <f t="shared" si="45"/>
        <v/>
      </c>
      <c r="BT65" s="47" t="str">
        <f t="shared" si="46"/>
        <v/>
      </c>
      <c r="BU65" s="59" t="s">
        <v>368</v>
      </c>
      <c r="BV65" s="48" t="s">
        <v>363</v>
      </c>
      <c r="BW65" s="97"/>
      <c r="BX65" s="98"/>
      <c r="BY65" s="88"/>
      <c r="BZ65" s="99"/>
      <c r="CA65" s="100" t="s">
        <v>2354</v>
      </c>
      <c r="CB65" s="101" t="s">
        <v>72</v>
      </c>
      <c r="CC65" s="101">
        <v>165</v>
      </c>
      <c r="CD65" s="100">
        <v>13.67</v>
      </c>
      <c r="CE65" s="103"/>
      <c r="CF65" s="101" t="s">
        <v>804</v>
      </c>
      <c r="CG65" s="101">
        <v>5.7960000000000003</v>
      </c>
      <c r="CH65" s="101"/>
      <c r="CI65" s="104"/>
      <c r="CJ65" s="105" t="s">
        <v>72</v>
      </c>
      <c r="CL65" s="44"/>
      <c r="CN65" s="52">
        <f t="shared" si="47"/>
        <v>0</v>
      </c>
      <c r="CO65" s="53">
        <f t="shared" si="48"/>
        <v>0</v>
      </c>
      <c r="CP65" s="54">
        <f t="shared" si="49"/>
        <v>0</v>
      </c>
      <c r="CS65" s="3"/>
      <c r="CT65" s="9"/>
      <c r="CU65" s="9"/>
      <c r="CV65" s="9"/>
      <c r="CW65" s="9"/>
    </row>
    <row r="66" spans="1:101" ht="11.25" customHeight="1" x14ac:dyDescent="0.2">
      <c r="A66" s="22" t="str">
        <f>IF(D66&lt;&gt;"",MAX($A$7:A65)+1,"")</f>
        <v/>
      </c>
      <c r="B66" s="45"/>
      <c r="C66" s="45"/>
      <c r="D66" s="46"/>
      <c r="E66" s="46"/>
      <c r="F66" s="46"/>
      <c r="G66" s="70"/>
      <c r="H66" s="47" t="str">
        <f t="shared" si="14"/>
        <v/>
      </c>
      <c r="I66" s="46"/>
      <c r="J66" s="46"/>
      <c r="K66" s="45"/>
      <c r="L66" s="47" t="str">
        <f t="shared" si="15"/>
        <v/>
      </c>
      <c r="M66" s="46"/>
      <c r="N66" s="46"/>
      <c r="O66" s="45"/>
      <c r="P66" s="45"/>
      <c r="Q66" s="48" t="str">
        <f t="shared" si="16"/>
        <v/>
      </c>
      <c r="R66" s="48" t="str">
        <f t="shared" si="17"/>
        <v/>
      </c>
      <c r="S66" s="48" t="str">
        <f t="shared" si="18"/>
        <v/>
      </c>
      <c r="T66" s="48" t="str">
        <f t="shared" si="19"/>
        <v/>
      </c>
      <c r="U66" s="70"/>
      <c r="V66" s="70"/>
      <c r="W66" s="45"/>
      <c r="X66" s="45"/>
      <c r="Y66" s="45"/>
      <c r="Z66" s="45"/>
      <c r="AA66" s="48" t="str">
        <f t="shared" si="20"/>
        <v/>
      </c>
      <c r="AB66" s="48" t="str">
        <f t="shared" si="21"/>
        <v/>
      </c>
      <c r="AC66" s="3"/>
      <c r="AD66" s="47" t="str">
        <f ca="1">IF(ROW()-7&lt;=MAX($AX$8:$AX$305),CONCATENATE(IF(AND(AZ66&lt;&gt;"",AY66&lt;&gt;"Drážkovanie"),IF(RIGHT(VLOOKUP(ROW()-7,$AX$8:$AZ$305,2,FALSE),4)="dyha","Hrana ",IF(MID(VLOOKUP(ROW()-7,$AX$8:$AZ$305,2,FALSE),1,3)="HPL","","ABS ")),""),VLOOKUP(ROW()-7,$AX$8:$AZ$305,2,FALSE)),IF(ROW()-7&lt;=MAX($AX$8:$AX$305)+1,IF(SUM($AN$7:AN65)&lt;2,"Min. objednávka","Spolu odhad"),IF(AND(ROW()-7&lt;=MAX($AX$8:$AX$305)+2,AD65&lt;&gt;"Spolu odhad"),"Spolu odhad","")))</f>
        <v/>
      </c>
      <c r="AE66" s="47"/>
      <c r="AF66" s="47"/>
      <c r="AG66" s="47" t="str">
        <f t="shared" ca="1" si="22"/>
        <v/>
      </c>
      <c r="AH66" s="47" t="str">
        <f t="shared" ca="1" si="23"/>
        <v/>
      </c>
      <c r="AI66" s="47" t="str">
        <f t="shared" ca="1" si="24"/>
        <v/>
      </c>
      <c r="AJ66" s="117" t="str">
        <f t="shared" ca="1" si="25"/>
        <v/>
      </c>
      <c r="AK66" s="47" t="str">
        <f ca="1">IF(AY66&lt;&gt;"",ROUNDUP(IF(AX66&lt;=$BC$7,SUMIF($BB$8:$BB$299,AY66,$BJ$8:$BJ$299),0)+IF(AND(AX66&gt;$BC$7,AX66&lt;=$BE$7),SUMIF($BD$8:$BD$299,AY66,$BL$8:$BL$299),0)+IF(AND(AX66&gt;MAX($BC$7:$BC$299),AX66&lt;=MAX($BE$7:$BE$299)),SUMIF($BF$8:$BF$299,AY66,$BM$8:$BM$299),0),3),IF(AD66="dovoz odhad",SUMIF($AL$7:AL65,"m2",$AG$7:AG65),IF(AD66="lišta pod 80 mm",$AZ$304,IF(AD66="Drážkovanie",SUM($BN$8:$BN$299),IF(AD66="Zlepovanie (spájanie)",ROUNDUP(SUM($BK$8:$BK$299),3),IF(AD66="Formatovanie zlep. dielcov",ROUNDUP(SUM($BI$8:$BI$299),3),IF(AD66="Otvor na pánt Ø 35 mm",ROUNDUP(SUM($BT$8:$BT$299),3),"")))))))</f>
        <v/>
      </c>
      <c r="AL66" s="47" t="str">
        <f t="shared" ca="1" si="26"/>
        <v/>
      </c>
      <c r="AM66" s="119" t="str">
        <f t="shared" ca="1" si="27"/>
        <v/>
      </c>
      <c r="AN66" s="120" t="str">
        <f ca="1">IF(AD66="","",IF(AD66="Min. objednávka",2-SUM($AN$7:AN65),IF(AD66="Spolu odhad",ROUND(SUM($AN$7:AN65),2),IF(AM66="","???",ROUND(AG66*AM66,2)))))</f>
        <v/>
      </c>
      <c r="AO66" s="3"/>
      <c r="AP66" s="89" t="str">
        <f t="shared" si="28"/>
        <v/>
      </c>
      <c r="AQ66" s="3"/>
      <c r="AR66" s="22">
        <f t="shared" si="29"/>
        <v>1</v>
      </c>
      <c r="AS66" s="3"/>
      <c r="AT66" s="3"/>
      <c r="AU66" s="3"/>
      <c r="AV66" s="3"/>
      <c r="AW66" s="3"/>
      <c r="AX66" s="47" t="str">
        <f>IF(MAX($AX$7:AX65)+1&lt;=$AS$4,MAX($AX$7:AX65)+1,"")</f>
        <v/>
      </c>
      <c r="AY66" s="47" t="str">
        <f>IF(MAX($AX$7:AX65)+1&gt;$AS$4,"",IF(AX66&lt;=$BC$7,VLOOKUP(AX66,BA$8:BB$299,2,FALSE),IF(AX66&lt;=$BE$7,VLOOKUP(AX66,BC$8:BD$299,2,FALSE),IF(AX66&lt;=MAX($BE$8:$BE$299),VLOOKUP(AX66,BE$8:BF$299,2,FALSE),IF(AX66=$AS$4,VLOOKUP(AX66,$AS$4:$AU$4,2,FALSE),"")))))</f>
        <v/>
      </c>
      <c r="AZ66" s="47" t="str">
        <f>IF(MAX($AX$7:AX65)+1&gt;$AS$4,"",IF(AX66&lt;=$BC$7,"",IF(AX66&lt;=$BE$7,MID(VLOOKUP(AX66,BC$8:BD$299,2,FALSE),1,1),IF(AX66&lt;=MAX($BE$8:$BE$299),MID(VLOOKUP(AX66,BE$8:BF$299,2,FALSE),1,1),IF(AX66&lt;=$AS$4,VLOOKUP(AX66,$AS$4:$AU$4,3,FALSE),"")))))</f>
        <v/>
      </c>
      <c r="BA66" s="49" t="str">
        <f>IF(AND(BB66&lt;&gt;"",ISNA(VLOOKUP(BB66,BB$7:BB65,1,FALSE))),MAX(BA$7:BA65)+1,"")</f>
        <v/>
      </c>
      <c r="BB66" s="50" t="str">
        <f t="shared" si="30"/>
        <v/>
      </c>
      <c r="BC66" s="49" t="str">
        <f>IF(AND(BD66&lt;&gt;"",ISNA(VLOOKUP(BD66,BD$7:BD65,1,FALSE))),MAX(BC$7:BC65)+1,"")</f>
        <v/>
      </c>
      <c r="BD66" s="50" t="str">
        <f t="shared" si="31"/>
        <v/>
      </c>
      <c r="BE66" s="49" t="str">
        <f>IF(AND(BF66&lt;&gt;"",ISNA(VLOOKUP(BF66,BF$7:BF65,1,FALSE))),MAX(BE$7:BE65)+1,"")</f>
        <v/>
      </c>
      <c r="BF66" s="50" t="str">
        <f t="shared" si="32"/>
        <v/>
      </c>
      <c r="BG66" s="50" t="str">
        <f t="shared" si="33"/>
        <v xml:space="preserve">22x0,5 </v>
      </c>
      <c r="BH66" s="50" t="str">
        <f t="shared" si="34"/>
        <v xml:space="preserve">22x2 </v>
      </c>
      <c r="BI66" s="47" t="str">
        <f t="shared" si="35"/>
        <v/>
      </c>
      <c r="BJ66" s="47" t="str">
        <f t="shared" si="36"/>
        <v/>
      </c>
      <c r="BK66" s="47" t="str">
        <f t="shared" si="37"/>
        <v/>
      </c>
      <c r="BL66" s="47" t="str">
        <f t="shared" si="38"/>
        <v/>
      </c>
      <c r="BM66" s="47" t="str">
        <f t="shared" si="39"/>
        <v/>
      </c>
      <c r="BN66" s="51" t="str">
        <f t="shared" si="40"/>
        <v/>
      </c>
      <c r="BO66" s="51" t="str">
        <f t="shared" si="41"/>
        <v/>
      </c>
      <c r="BP66" s="51" t="str">
        <f t="shared" si="42"/>
        <v/>
      </c>
      <c r="BQ66" s="51" t="str">
        <f t="shared" si="43"/>
        <v/>
      </c>
      <c r="BR66" s="51" t="str">
        <f t="shared" si="44"/>
        <v/>
      </c>
      <c r="BS66" s="51" t="str">
        <f t="shared" si="45"/>
        <v/>
      </c>
      <c r="BT66" s="47" t="str">
        <f t="shared" si="46"/>
        <v/>
      </c>
      <c r="BU66" s="59" t="s">
        <v>370</v>
      </c>
      <c r="BV66" s="48" t="s">
        <v>365</v>
      </c>
      <c r="BW66" s="97"/>
      <c r="BX66" s="98"/>
      <c r="BY66" s="88"/>
      <c r="BZ66" s="99"/>
      <c r="CA66" s="100" t="s">
        <v>2355</v>
      </c>
      <c r="CB66" s="101" t="s">
        <v>73</v>
      </c>
      <c r="CC66" s="101">
        <v>167</v>
      </c>
      <c r="CD66" s="100">
        <v>12.16</v>
      </c>
      <c r="CE66" s="103"/>
      <c r="CF66" s="101" t="s">
        <v>804</v>
      </c>
      <c r="CG66" s="101">
        <v>5.7960000000000003</v>
      </c>
      <c r="CH66" s="101"/>
      <c r="CI66" s="104"/>
      <c r="CJ66" s="105" t="s">
        <v>73</v>
      </c>
      <c r="CL66" s="44"/>
      <c r="CN66" s="52">
        <f t="shared" si="47"/>
        <v>0</v>
      </c>
      <c r="CO66" s="53">
        <f t="shared" si="48"/>
        <v>0</v>
      </c>
      <c r="CP66" s="54">
        <f t="shared" si="49"/>
        <v>0</v>
      </c>
      <c r="CS66" s="3"/>
      <c r="CT66" s="9"/>
      <c r="CU66" s="9"/>
      <c r="CV66" s="9"/>
      <c r="CW66" s="9"/>
    </row>
    <row r="67" spans="1:101" ht="11.25" customHeight="1" x14ac:dyDescent="0.2">
      <c r="A67" s="22" t="str">
        <f>IF(D67&lt;&gt;"",MAX($A$7:A66)+1,"")</f>
        <v/>
      </c>
      <c r="B67" s="45"/>
      <c r="C67" s="45"/>
      <c r="D67" s="46"/>
      <c r="E67" s="46"/>
      <c r="F67" s="46"/>
      <c r="G67" s="70"/>
      <c r="H67" s="47" t="str">
        <f t="shared" si="14"/>
        <v/>
      </c>
      <c r="I67" s="46"/>
      <c r="J67" s="46"/>
      <c r="K67" s="45"/>
      <c r="L67" s="47" t="str">
        <f t="shared" si="15"/>
        <v/>
      </c>
      <c r="M67" s="46"/>
      <c r="N67" s="46"/>
      <c r="O67" s="45"/>
      <c r="P67" s="45"/>
      <c r="Q67" s="48" t="str">
        <f t="shared" si="16"/>
        <v/>
      </c>
      <c r="R67" s="48" t="str">
        <f t="shared" si="17"/>
        <v/>
      </c>
      <c r="S67" s="48" t="str">
        <f t="shared" si="18"/>
        <v/>
      </c>
      <c r="T67" s="48" t="str">
        <f t="shared" si="19"/>
        <v/>
      </c>
      <c r="U67" s="70"/>
      <c r="V67" s="70"/>
      <c r="W67" s="45"/>
      <c r="X67" s="45"/>
      <c r="Y67" s="45"/>
      <c r="Z67" s="45"/>
      <c r="AA67" s="48" t="str">
        <f t="shared" si="20"/>
        <v/>
      </c>
      <c r="AB67" s="48" t="str">
        <f t="shared" si="21"/>
        <v/>
      </c>
      <c r="AC67" s="3"/>
      <c r="AD67" s="47" t="str">
        <f ca="1">IF(ROW()-7&lt;=MAX($AX$8:$AX$305),CONCATENATE(IF(AND(AZ67&lt;&gt;"",AY67&lt;&gt;"Drážkovanie"),IF(RIGHT(VLOOKUP(ROW()-7,$AX$8:$AZ$305,2,FALSE),4)="dyha","Hrana ",IF(MID(VLOOKUP(ROW()-7,$AX$8:$AZ$305,2,FALSE),1,3)="HPL","","ABS ")),""),VLOOKUP(ROW()-7,$AX$8:$AZ$305,2,FALSE)),IF(ROW()-7&lt;=MAX($AX$8:$AX$305)+1,IF(SUM($AN$7:AN66)&lt;2,"Min. objednávka","Spolu odhad"),IF(AND(ROW()-7&lt;=MAX($AX$8:$AX$305)+2,AD66&lt;&gt;"Spolu odhad"),"Spolu odhad","")))</f>
        <v/>
      </c>
      <c r="AE67" s="47"/>
      <c r="AF67" s="47"/>
      <c r="AG67" s="47" t="str">
        <f t="shared" ca="1" si="22"/>
        <v/>
      </c>
      <c r="AH67" s="47" t="str">
        <f t="shared" ca="1" si="23"/>
        <v/>
      </c>
      <c r="AI67" s="47" t="str">
        <f t="shared" ca="1" si="24"/>
        <v/>
      </c>
      <c r="AJ67" s="117" t="str">
        <f t="shared" ca="1" si="25"/>
        <v/>
      </c>
      <c r="AK67" s="47" t="str">
        <f ca="1">IF(AY67&lt;&gt;"",ROUNDUP(IF(AX67&lt;=$BC$7,SUMIF($BB$8:$BB$299,AY67,$BJ$8:$BJ$299),0)+IF(AND(AX67&gt;$BC$7,AX67&lt;=$BE$7),SUMIF($BD$8:$BD$299,AY67,$BL$8:$BL$299),0)+IF(AND(AX67&gt;MAX($BC$7:$BC$299),AX67&lt;=MAX($BE$7:$BE$299)),SUMIF($BF$8:$BF$299,AY67,$BM$8:$BM$299),0),3),IF(AD67="dovoz odhad",SUMIF($AL$7:AL66,"m2",$AG$7:AG66),IF(AD67="lišta pod 80 mm",$AZ$304,IF(AD67="Drážkovanie",SUM($BN$8:$BN$299),IF(AD67="Zlepovanie (spájanie)",ROUNDUP(SUM($BK$8:$BK$299),3),IF(AD67="Formatovanie zlep. dielcov",ROUNDUP(SUM($BI$8:$BI$299),3),IF(AD67="Otvor na pánt Ø 35 mm",ROUNDUP(SUM($BT$8:$BT$299),3),"")))))))</f>
        <v/>
      </c>
      <c r="AL67" s="47" t="str">
        <f t="shared" ca="1" si="26"/>
        <v/>
      </c>
      <c r="AM67" s="119" t="str">
        <f t="shared" ca="1" si="27"/>
        <v/>
      </c>
      <c r="AN67" s="120" t="str">
        <f ca="1">IF(AD67="","",IF(AD67="Min. objednávka",2-SUM($AN$7:AN66),IF(AD67="Spolu odhad",ROUND(SUM($AN$7:AN66),2),IF(AM67="","???",ROUND(AG67*AM67,2)))))</f>
        <v/>
      </c>
      <c r="AO67" s="3"/>
      <c r="AP67" s="89" t="str">
        <f t="shared" si="28"/>
        <v/>
      </c>
      <c r="AQ67" s="3"/>
      <c r="AR67" s="22">
        <f t="shared" si="29"/>
        <v>1</v>
      </c>
      <c r="AS67" s="3"/>
      <c r="AT67" s="3"/>
      <c r="AU67" s="3"/>
      <c r="AV67" s="3"/>
      <c r="AW67" s="3"/>
      <c r="AX67" s="47" t="str">
        <f>IF(MAX($AX$7:AX66)+1&lt;=$AS$4,MAX($AX$7:AX66)+1,"")</f>
        <v/>
      </c>
      <c r="AY67" s="47" t="str">
        <f>IF(MAX($AX$7:AX66)+1&gt;$AS$4,"",IF(AX67&lt;=$BC$7,VLOOKUP(AX67,BA$8:BB$299,2,FALSE),IF(AX67&lt;=$BE$7,VLOOKUP(AX67,BC$8:BD$299,2,FALSE),IF(AX67&lt;=MAX($BE$8:$BE$299),VLOOKUP(AX67,BE$8:BF$299,2,FALSE),IF(AX67=$AS$4,VLOOKUP(AX67,$AS$4:$AU$4,2,FALSE),"")))))</f>
        <v/>
      </c>
      <c r="AZ67" s="47" t="str">
        <f>IF(MAX($AX$7:AX66)+1&gt;$AS$4,"",IF(AX67&lt;=$BC$7,"",IF(AX67&lt;=$BE$7,MID(VLOOKUP(AX67,BC$8:BD$299,2,FALSE),1,1),IF(AX67&lt;=MAX($BE$8:$BE$299),MID(VLOOKUP(AX67,BE$8:BF$299,2,FALSE),1,1),IF(AX67&lt;=$AS$4,VLOOKUP(AX67,$AS$4:$AU$4,3,FALSE),"")))))</f>
        <v/>
      </c>
      <c r="BA67" s="49" t="str">
        <f>IF(AND(BB67&lt;&gt;"",ISNA(VLOOKUP(BB67,BB$7:BB66,1,FALSE))),MAX(BA$7:BA66)+1,"")</f>
        <v/>
      </c>
      <c r="BB67" s="50" t="str">
        <f t="shared" si="30"/>
        <v/>
      </c>
      <c r="BC67" s="49" t="str">
        <f>IF(AND(BD67&lt;&gt;"",ISNA(VLOOKUP(BD67,BD$7:BD66,1,FALSE))),MAX(BC$7:BC66)+1,"")</f>
        <v/>
      </c>
      <c r="BD67" s="50" t="str">
        <f t="shared" si="31"/>
        <v/>
      </c>
      <c r="BE67" s="49" t="str">
        <f>IF(AND(BF67&lt;&gt;"",ISNA(VLOOKUP(BF67,BF$7:BF66,1,FALSE))),MAX(BE$7:BE66)+1,"")</f>
        <v/>
      </c>
      <c r="BF67" s="50" t="str">
        <f t="shared" si="32"/>
        <v/>
      </c>
      <c r="BG67" s="50" t="str">
        <f t="shared" si="33"/>
        <v xml:space="preserve">22x0,5 </v>
      </c>
      <c r="BH67" s="50" t="str">
        <f t="shared" si="34"/>
        <v xml:space="preserve">22x2 </v>
      </c>
      <c r="BI67" s="47" t="str">
        <f t="shared" si="35"/>
        <v/>
      </c>
      <c r="BJ67" s="47" t="str">
        <f t="shared" si="36"/>
        <v/>
      </c>
      <c r="BK67" s="47" t="str">
        <f t="shared" si="37"/>
        <v/>
      </c>
      <c r="BL67" s="47" t="str">
        <f t="shared" si="38"/>
        <v/>
      </c>
      <c r="BM67" s="47" t="str">
        <f t="shared" si="39"/>
        <v/>
      </c>
      <c r="BN67" s="51" t="str">
        <f t="shared" si="40"/>
        <v/>
      </c>
      <c r="BO67" s="51" t="str">
        <f t="shared" si="41"/>
        <v/>
      </c>
      <c r="BP67" s="51" t="str">
        <f t="shared" si="42"/>
        <v/>
      </c>
      <c r="BQ67" s="51" t="str">
        <f t="shared" si="43"/>
        <v/>
      </c>
      <c r="BR67" s="51" t="str">
        <f t="shared" si="44"/>
        <v/>
      </c>
      <c r="BS67" s="51" t="str">
        <f t="shared" si="45"/>
        <v/>
      </c>
      <c r="BT67" s="47" t="str">
        <f t="shared" si="46"/>
        <v/>
      </c>
      <c r="BU67" s="59" t="s">
        <v>1146</v>
      </c>
      <c r="BV67" s="48" t="s">
        <v>367</v>
      </c>
      <c r="BW67" s="97"/>
      <c r="BX67" s="98"/>
      <c r="BY67" s="88"/>
      <c r="BZ67" s="99"/>
      <c r="CA67" s="100" t="s">
        <v>2356</v>
      </c>
      <c r="CB67" s="101" t="s">
        <v>880</v>
      </c>
      <c r="CC67" s="101">
        <v>180</v>
      </c>
      <c r="CD67" s="100">
        <v>12.16</v>
      </c>
      <c r="CE67" s="103"/>
      <c r="CF67" s="101" t="s">
        <v>804</v>
      </c>
      <c r="CG67" s="101">
        <v>5.7960000000000003</v>
      </c>
      <c r="CH67" s="101"/>
      <c r="CI67" s="104"/>
      <c r="CJ67" s="105" t="s">
        <v>880</v>
      </c>
      <c r="CL67" s="44"/>
      <c r="CN67" s="52">
        <f t="shared" si="47"/>
        <v>0</v>
      </c>
      <c r="CO67" s="53">
        <f t="shared" si="48"/>
        <v>0</v>
      </c>
      <c r="CP67" s="54">
        <f t="shared" si="49"/>
        <v>0</v>
      </c>
      <c r="CS67" s="3"/>
      <c r="CT67" s="9"/>
      <c r="CU67" s="9"/>
      <c r="CV67" s="9"/>
      <c r="CW67" s="9"/>
    </row>
    <row r="68" spans="1:101" ht="11.25" customHeight="1" x14ac:dyDescent="0.2">
      <c r="A68" s="22" t="str">
        <f>IF(D68&lt;&gt;"",MAX($A$7:A67)+1,"")</f>
        <v/>
      </c>
      <c r="B68" s="45"/>
      <c r="C68" s="45"/>
      <c r="D68" s="46"/>
      <c r="E68" s="46"/>
      <c r="F68" s="46"/>
      <c r="G68" s="70"/>
      <c r="H68" s="47" t="str">
        <f t="shared" si="14"/>
        <v/>
      </c>
      <c r="I68" s="46"/>
      <c r="J68" s="46"/>
      <c r="K68" s="45"/>
      <c r="L68" s="47" t="str">
        <f t="shared" si="15"/>
        <v/>
      </c>
      <c r="M68" s="46"/>
      <c r="N68" s="46"/>
      <c r="O68" s="45"/>
      <c r="P68" s="45"/>
      <c r="Q68" s="48" t="str">
        <f t="shared" si="16"/>
        <v/>
      </c>
      <c r="R68" s="48" t="str">
        <f t="shared" si="17"/>
        <v/>
      </c>
      <c r="S68" s="48" t="str">
        <f t="shared" si="18"/>
        <v/>
      </c>
      <c r="T68" s="48" t="str">
        <f t="shared" si="19"/>
        <v/>
      </c>
      <c r="U68" s="70"/>
      <c r="V68" s="70"/>
      <c r="W68" s="45"/>
      <c r="X68" s="45"/>
      <c r="Y68" s="45"/>
      <c r="Z68" s="45"/>
      <c r="AA68" s="48" t="str">
        <f t="shared" si="20"/>
        <v/>
      </c>
      <c r="AB68" s="48" t="str">
        <f t="shared" si="21"/>
        <v/>
      </c>
      <c r="AC68" s="3"/>
      <c r="AD68" s="47" t="str">
        <f ca="1">IF(ROW()-7&lt;=MAX($AX$8:$AX$305),CONCATENATE(IF(AND(AZ68&lt;&gt;"",AY68&lt;&gt;"Drážkovanie"),IF(RIGHT(VLOOKUP(ROW()-7,$AX$8:$AZ$305,2,FALSE),4)="dyha","Hrana ",IF(MID(VLOOKUP(ROW()-7,$AX$8:$AZ$305,2,FALSE),1,3)="HPL","","ABS ")),""),VLOOKUP(ROW()-7,$AX$8:$AZ$305,2,FALSE)),IF(ROW()-7&lt;=MAX($AX$8:$AX$305)+1,IF(SUM($AN$7:AN67)&lt;2,"Min. objednávka","Spolu odhad"),IF(AND(ROW()-7&lt;=MAX($AX$8:$AX$305)+2,AD67&lt;&gt;"Spolu odhad"),"Spolu odhad","")))</f>
        <v/>
      </c>
      <c r="AE68" s="47"/>
      <c r="AF68" s="47"/>
      <c r="AG68" s="47" t="str">
        <f t="shared" ca="1" si="22"/>
        <v/>
      </c>
      <c r="AH68" s="47" t="str">
        <f t="shared" ca="1" si="23"/>
        <v/>
      </c>
      <c r="AI68" s="47" t="str">
        <f t="shared" ca="1" si="24"/>
        <v/>
      </c>
      <c r="AJ68" s="117" t="str">
        <f t="shared" ca="1" si="25"/>
        <v/>
      </c>
      <c r="AK68" s="47" t="str">
        <f ca="1">IF(AY68&lt;&gt;"",ROUNDUP(IF(AX68&lt;=$BC$7,SUMIF($BB$8:$BB$299,AY68,$BJ$8:$BJ$299),0)+IF(AND(AX68&gt;$BC$7,AX68&lt;=$BE$7),SUMIF($BD$8:$BD$299,AY68,$BL$8:$BL$299),0)+IF(AND(AX68&gt;MAX($BC$7:$BC$299),AX68&lt;=MAX($BE$7:$BE$299)),SUMIF($BF$8:$BF$299,AY68,$BM$8:$BM$299),0),3),IF(AD68="dovoz odhad",SUMIF($AL$7:AL67,"m2",$AG$7:AG67),IF(AD68="lišta pod 80 mm",$AZ$304,IF(AD68="Drážkovanie",SUM($BN$8:$BN$299),IF(AD68="Zlepovanie (spájanie)",ROUNDUP(SUM($BK$8:$BK$299),3),IF(AD68="Formatovanie zlep. dielcov",ROUNDUP(SUM($BI$8:$BI$299),3),IF(AD68="Otvor na pánt Ø 35 mm",ROUNDUP(SUM($BT$8:$BT$299),3),"")))))))</f>
        <v/>
      </c>
      <c r="AL68" s="47" t="str">
        <f t="shared" ca="1" si="26"/>
        <v/>
      </c>
      <c r="AM68" s="119" t="str">
        <f t="shared" ca="1" si="27"/>
        <v/>
      </c>
      <c r="AN68" s="120" t="str">
        <f ca="1">IF(AD68="","",IF(AD68="Min. objednávka",2-SUM($AN$7:AN67),IF(AD68="Spolu odhad",ROUND(SUM($AN$7:AN67),2),IF(AM68="","???",ROUND(AG68*AM68,2)))))</f>
        <v/>
      </c>
      <c r="AO68" s="3"/>
      <c r="AP68" s="89" t="str">
        <f t="shared" si="28"/>
        <v/>
      </c>
      <c r="AQ68" s="3"/>
      <c r="AR68" s="22">
        <f t="shared" si="29"/>
        <v>1</v>
      </c>
      <c r="AS68" s="3"/>
      <c r="AT68" s="3"/>
      <c r="AU68" s="3"/>
      <c r="AV68" s="3"/>
      <c r="AW68" s="3"/>
      <c r="AX68" s="47" t="str">
        <f>IF(MAX($AX$7:AX67)+1&lt;=$AS$4,MAX($AX$7:AX67)+1,"")</f>
        <v/>
      </c>
      <c r="AY68" s="47" t="str">
        <f>IF(MAX($AX$7:AX67)+1&gt;$AS$4,"",IF(AX68&lt;=$BC$7,VLOOKUP(AX68,BA$8:BB$299,2,FALSE),IF(AX68&lt;=$BE$7,VLOOKUP(AX68,BC$8:BD$299,2,FALSE),IF(AX68&lt;=MAX($BE$8:$BE$299),VLOOKUP(AX68,BE$8:BF$299,2,FALSE),IF(AX68=$AS$4,VLOOKUP(AX68,$AS$4:$AU$4,2,FALSE),"")))))</f>
        <v/>
      </c>
      <c r="AZ68" s="47" t="str">
        <f>IF(MAX($AX$7:AX67)+1&gt;$AS$4,"",IF(AX68&lt;=$BC$7,"",IF(AX68&lt;=$BE$7,MID(VLOOKUP(AX68,BC$8:BD$299,2,FALSE),1,1),IF(AX68&lt;=MAX($BE$8:$BE$299),MID(VLOOKUP(AX68,BE$8:BF$299,2,FALSE),1,1),IF(AX68&lt;=$AS$4,VLOOKUP(AX68,$AS$4:$AU$4,3,FALSE),"")))))</f>
        <v/>
      </c>
      <c r="BA68" s="49" t="str">
        <f>IF(AND(BB68&lt;&gt;"",ISNA(VLOOKUP(BB68,BB$7:BB67,1,FALSE))),MAX(BA$7:BA67)+1,"")</f>
        <v/>
      </c>
      <c r="BB68" s="50" t="str">
        <f t="shared" si="30"/>
        <v/>
      </c>
      <c r="BC68" s="49" t="str">
        <f>IF(AND(BD68&lt;&gt;"",ISNA(VLOOKUP(BD68,BD$7:BD67,1,FALSE))),MAX(BC$7:BC67)+1,"")</f>
        <v/>
      </c>
      <c r="BD68" s="50" t="str">
        <f t="shared" si="31"/>
        <v/>
      </c>
      <c r="BE68" s="49" t="str">
        <f>IF(AND(BF68&lt;&gt;"",ISNA(VLOOKUP(BF68,BF$7:BF67,1,FALSE))),MAX(BE$7:BE67)+1,"")</f>
        <v/>
      </c>
      <c r="BF68" s="50" t="str">
        <f t="shared" si="32"/>
        <v/>
      </c>
      <c r="BG68" s="50" t="str">
        <f t="shared" si="33"/>
        <v xml:space="preserve">22x0,5 </v>
      </c>
      <c r="BH68" s="50" t="str">
        <f t="shared" si="34"/>
        <v xml:space="preserve">22x2 </v>
      </c>
      <c r="BI68" s="47" t="str">
        <f t="shared" si="35"/>
        <v/>
      </c>
      <c r="BJ68" s="47" t="str">
        <f t="shared" si="36"/>
        <v/>
      </c>
      <c r="BK68" s="47" t="str">
        <f t="shared" si="37"/>
        <v/>
      </c>
      <c r="BL68" s="47" t="str">
        <f t="shared" si="38"/>
        <v/>
      </c>
      <c r="BM68" s="47" t="str">
        <f t="shared" si="39"/>
        <v/>
      </c>
      <c r="BN68" s="51" t="str">
        <f t="shared" si="40"/>
        <v/>
      </c>
      <c r="BO68" s="51" t="str">
        <f t="shared" si="41"/>
        <v/>
      </c>
      <c r="BP68" s="51" t="str">
        <f t="shared" si="42"/>
        <v/>
      </c>
      <c r="BQ68" s="51" t="str">
        <f t="shared" si="43"/>
        <v/>
      </c>
      <c r="BR68" s="51" t="str">
        <f t="shared" si="44"/>
        <v/>
      </c>
      <c r="BS68" s="51" t="str">
        <f t="shared" si="45"/>
        <v/>
      </c>
      <c r="BT68" s="47" t="str">
        <f t="shared" si="46"/>
        <v/>
      </c>
      <c r="BU68" s="59" t="s">
        <v>1147</v>
      </c>
      <c r="BV68" s="48" t="s">
        <v>369</v>
      </c>
      <c r="BW68" s="97"/>
      <c r="BX68" s="98"/>
      <c r="BY68" s="88"/>
      <c r="BZ68" s="99"/>
      <c r="CA68" s="100" t="s">
        <v>2357</v>
      </c>
      <c r="CB68" s="101" t="s">
        <v>74</v>
      </c>
      <c r="CC68" s="101">
        <v>298</v>
      </c>
      <c r="CD68" s="100">
        <v>17.810000000000002</v>
      </c>
      <c r="CE68" s="103"/>
      <c r="CF68" s="101" t="s">
        <v>804</v>
      </c>
      <c r="CG68" s="101">
        <v>5.7960000000000003</v>
      </c>
      <c r="CH68" s="101"/>
      <c r="CI68" s="104"/>
      <c r="CJ68" s="105" t="s">
        <v>74</v>
      </c>
      <c r="CL68" s="44"/>
      <c r="CN68" s="52">
        <f t="shared" si="47"/>
        <v>0</v>
      </c>
      <c r="CO68" s="53">
        <f t="shared" si="48"/>
        <v>0</v>
      </c>
      <c r="CP68" s="54">
        <f t="shared" si="49"/>
        <v>0</v>
      </c>
      <c r="CS68" s="3"/>
      <c r="CT68" s="9"/>
      <c r="CU68" s="9"/>
      <c r="CV68" s="9"/>
      <c r="CW68" s="9"/>
    </row>
    <row r="69" spans="1:101" ht="11.25" customHeight="1" x14ac:dyDescent="0.2">
      <c r="A69" s="22" t="str">
        <f>IF(D69&lt;&gt;"",MAX($A$7:A68)+1,"")</f>
        <v/>
      </c>
      <c r="B69" s="45"/>
      <c r="C69" s="45"/>
      <c r="D69" s="46"/>
      <c r="E69" s="46"/>
      <c r="F69" s="46"/>
      <c r="G69" s="70"/>
      <c r="H69" s="47" t="str">
        <f t="shared" si="14"/>
        <v/>
      </c>
      <c r="I69" s="46"/>
      <c r="J69" s="46"/>
      <c r="K69" s="45"/>
      <c r="L69" s="47" t="str">
        <f t="shared" si="15"/>
        <v/>
      </c>
      <c r="M69" s="46"/>
      <c r="N69" s="46"/>
      <c r="O69" s="45"/>
      <c r="P69" s="45"/>
      <c r="Q69" s="48" t="str">
        <f t="shared" si="16"/>
        <v/>
      </c>
      <c r="R69" s="48" t="str">
        <f t="shared" si="17"/>
        <v/>
      </c>
      <c r="S69" s="48" t="str">
        <f t="shared" si="18"/>
        <v/>
      </c>
      <c r="T69" s="48" t="str">
        <f t="shared" si="19"/>
        <v/>
      </c>
      <c r="U69" s="70"/>
      <c r="V69" s="70"/>
      <c r="W69" s="45"/>
      <c r="X69" s="45"/>
      <c r="Y69" s="45"/>
      <c r="Z69" s="45"/>
      <c r="AA69" s="48" t="str">
        <f t="shared" si="20"/>
        <v/>
      </c>
      <c r="AB69" s="48" t="str">
        <f t="shared" si="21"/>
        <v/>
      </c>
      <c r="AC69" s="3"/>
      <c r="AD69" s="47" t="str">
        <f ca="1">IF(ROW()-7&lt;=MAX($AX$8:$AX$305),CONCATENATE(IF(AND(AZ69&lt;&gt;"",AY69&lt;&gt;"Drážkovanie"),IF(RIGHT(VLOOKUP(ROW()-7,$AX$8:$AZ$305,2,FALSE),4)="dyha","Hrana ",IF(MID(VLOOKUP(ROW()-7,$AX$8:$AZ$305,2,FALSE),1,3)="HPL","","ABS ")),""),VLOOKUP(ROW()-7,$AX$8:$AZ$305,2,FALSE)),IF(ROW()-7&lt;=MAX($AX$8:$AX$305)+1,IF(SUM($AN$7:AN68)&lt;2,"Min. objednávka","Spolu odhad"),IF(AND(ROW()-7&lt;=MAX($AX$8:$AX$305)+2,AD68&lt;&gt;"Spolu odhad"),"Spolu odhad","")))</f>
        <v/>
      </c>
      <c r="AE69" s="47"/>
      <c r="AF69" s="47"/>
      <c r="AG69" s="47" t="str">
        <f t="shared" ca="1" si="22"/>
        <v/>
      </c>
      <c r="AH69" s="47" t="str">
        <f t="shared" ca="1" si="23"/>
        <v/>
      </c>
      <c r="AI69" s="47" t="str">
        <f t="shared" ca="1" si="24"/>
        <v/>
      </c>
      <c r="AJ69" s="117" t="str">
        <f t="shared" ca="1" si="25"/>
        <v/>
      </c>
      <c r="AK69" s="47" t="str">
        <f ca="1">IF(AY69&lt;&gt;"",ROUNDUP(IF(AX69&lt;=$BC$7,SUMIF($BB$8:$BB$299,AY69,$BJ$8:$BJ$299),0)+IF(AND(AX69&gt;$BC$7,AX69&lt;=$BE$7),SUMIF($BD$8:$BD$299,AY69,$BL$8:$BL$299),0)+IF(AND(AX69&gt;MAX($BC$7:$BC$299),AX69&lt;=MAX($BE$7:$BE$299)),SUMIF($BF$8:$BF$299,AY69,$BM$8:$BM$299),0),3),IF(AD69="dovoz odhad",SUMIF($AL$7:AL68,"m2",$AG$7:AG68),IF(AD69="lišta pod 80 mm",$AZ$304,IF(AD69="Drážkovanie",SUM($BN$8:$BN$299),IF(AD69="Zlepovanie (spájanie)",ROUNDUP(SUM($BK$8:$BK$299),3),IF(AD69="Formatovanie zlep. dielcov",ROUNDUP(SUM($BI$8:$BI$299),3),IF(AD69="Otvor na pánt Ø 35 mm",ROUNDUP(SUM($BT$8:$BT$299),3),"")))))))</f>
        <v/>
      </c>
      <c r="AL69" s="47" t="str">
        <f t="shared" ca="1" si="26"/>
        <v/>
      </c>
      <c r="AM69" s="119" t="str">
        <f t="shared" ca="1" si="27"/>
        <v/>
      </c>
      <c r="AN69" s="120" t="str">
        <f ca="1">IF(AD69="","",IF(AD69="Min. objednávka",2-SUM($AN$7:AN68),IF(AD69="Spolu odhad",ROUND(SUM($AN$7:AN68),2),IF(AM69="","???",ROUND(AG69*AM69,2)))))</f>
        <v/>
      </c>
      <c r="AO69" s="3"/>
      <c r="AP69" s="89" t="str">
        <f t="shared" si="28"/>
        <v/>
      </c>
      <c r="AQ69" s="3"/>
      <c r="AR69" s="22">
        <f t="shared" si="29"/>
        <v>1</v>
      </c>
      <c r="AS69" s="3"/>
      <c r="AT69" s="3"/>
      <c r="AU69" s="3"/>
      <c r="AV69" s="3"/>
      <c r="AW69" s="3"/>
      <c r="AX69" s="47" t="str">
        <f>IF(MAX($AX$7:AX68)+1&lt;=$AS$4,MAX($AX$7:AX68)+1,"")</f>
        <v/>
      </c>
      <c r="AY69" s="47" t="str">
        <f>IF(MAX($AX$7:AX68)+1&gt;$AS$4,"",IF(AX69&lt;=$BC$7,VLOOKUP(AX69,BA$8:BB$299,2,FALSE),IF(AX69&lt;=$BE$7,VLOOKUP(AX69,BC$8:BD$299,2,FALSE),IF(AX69&lt;=MAX($BE$8:$BE$299),VLOOKUP(AX69,BE$8:BF$299,2,FALSE),IF(AX69=$AS$4,VLOOKUP(AX69,$AS$4:$AU$4,2,FALSE),"")))))</f>
        <v/>
      </c>
      <c r="AZ69" s="47" t="str">
        <f>IF(MAX($AX$7:AX68)+1&gt;$AS$4,"",IF(AX69&lt;=$BC$7,"",IF(AX69&lt;=$BE$7,MID(VLOOKUP(AX69,BC$8:BD$299,2,FALSE),1,1),IF(AX69&lt;=MAX($BE$8:$BE$299),MID(VLOOKUP(AX69,BE$8:BF$299,2,FALSE),1,1),IF(AX69&lt;=$AS$4,VLOOKUP(AX69,$AS$4:$AU$4,3,FALSE),"")))))</f>
        <v/>
      </c>
      <c r="BA69" s="49" t="str">
        <f>IF(AND(BB69&lt;&gt;"",ISNA(VLOOKUP(BB69,BB$7:BB68,1,FALSE))),MAX(BA$7:BA68)+1,"")</f>
        <v/>
      </c>
      <c r="BB69" s="50" t="str">
        <f t="shared" si="30"/>
        <v/>
      </c>
      <c r="BC69" s="49" t="str">
        <f>IF(AND(BD69&lt;&gt;"",ISNA(VLOOKUP(BD69,BD$7:BD68,1,FALSE))),MAX(BC$7:BC68)+1,"")</f>
        <v/>
      </c>
      <c r="BD69" s="50" t="str">
        <f t="shared" si="31"/>
        <v/>
      </c>
      <c r="BE69" s="49" t="str">
        <f>IF(AND(BF69&lt;&gt;"",ISNA(VLOOKUP(BF69,BF$7:BF68,1,FALSE))),MAX(BE$7:BE68)+1,"")</f>
        <v/>
      </c>
      <c r="BF69" s="50" t="str">
        <f t="shared" si="32"/>
        <v/>
      </c>
      <c r="BG69" s="50" t="str">
        <f t="shared" si="33"/>
        <v xml:space="preserve">22x0,5 </v>
      </c>
      <c r="BH69" s="50" t="str">
        <f t="shared" si="34"/>
        <v xml:space="preserve">22x2 </v>
      </c>
      <c r="BI69" s="47" t="str">
        <f t="shared" si="35"/>
        <v/>
      </c>
      <c r="BJ69" s="47" t="str">
        <f t="shared" si="36"/>
        <v/>
      </c>
      <c r="BK69" s="47" t="str">
        <f t="shared" si="37"/>
        <v/>
      </c>
      <c r="BL69" s="47" t="str">
        <f t="shared" si="38"/>
        <v/>
      </c>
      <c r="BM69" s="47" t="str">
        <f t="shared" si="39"/>
        <v/>
      </c>
      <c r="BN69" s="51" t="str">
        <f t="shared" si="40"/>
        <v/>
      </c>
      <c r="BO69" s="51" t="str">
        <f t="shared" si="41"/>
        <v/>
      </c>
      <c r="BP69" s="51" t="str">
        <f t="shared" si="42"/>
        <v/>
      </c>
      <c r="BQ69" s="51" t="str">
        <f t="shared" si="43"/>
        <v/>
      </c>
      <c r="BR69" s="51" t="str">
        <f t="shared" si="44"/>
        <v/>
      </c>
      <c r="BS69" s="51" t="str">
        <f t="shared" si="45"/>
        <v/>
      </c>
      <c r="BT69" s="47" t="str">
        <f t="shared" si="46"/>
        <v/>
      </c>
      <c r="BU69" s="59" t="s">
        <v>372</v>
      </c>
      <c r="BV69" s="48" t="s">
        <v>1178</v>
      </c>
      <c r="BW69" s="97"/>
      <c r="BX69" s="98"/>
      <c r="BY69" s="88"/>
      <c r="BZ69" s="99"/>
      <c r="CA69" s="100" t="s">
        <v>2358</v>
      </c>
      <c r="CB69" s="101" t="s">
        <v>75</v>
      </c>
      <c r="CC69" s="101">
        <v>164</v>
      </c>
      <c r="CD69" s="100">
        <v>12.49</v>
      </c>
      <c r="CE69" s="103"/>
      <c r="CF69" s="101" t="s">
        <v>804</v>
      </c>
      <c r="CG69" s="101">
        <v>5.7960000000000003</v>
      </c>
      <c r="CH69" s="101"/>
      <c r="CI69" s="104"/>
      <c r="CJ69" s="105" t="s">
        <v>75</v>
      </c>
      <c r="CL69" s="44"/>
      <c r="CN69" s="52">
        <f t="shared" si="47"/>
        <v>0</v>
      </c>
      <c r="CO69" s="53">
        <f t="shared" si="48"/>
        <v>0</v>
      </c>
      <c r="CP69" s="54">
        <f t="shared" si="49"/>
        <v>0</v>
      </c>
      <c r="CS69" s="3"/>
      <c r="CT69" s="9"/>
      <c r="CU69" s="9"/>
      <c r="CV69" s="9"/>
      <c r="CW69" s="9"/>
    </row>
    <row r="70" spans="1:101" ht="11.25" customHeight="1" x14ac:dyDescent="0.2">
      <c r="A70" s="22" t="str">
        <f>IF(D70&lt;&gt;"",MAX($A$7:A69)+1,"")</f>
        <v/>
      </c>
      <c r="B70" s="45"/>
      <c r="C70" s="45"/>
      <c r="D70" s="46"/>
      <c r="E70" s="46"/>
      <c r="F70" s="46"/>
      <c r="G70" s="70"/>
      <c r="H70" s="47" t="str">
        <f t="shared" si="14"/>
        <v/>
      </c>
      <c r="I70" s="46"/>
      <c r="J70" s="46"/>
      <c r="K70" s="45"/>
      <c r="L70" s="47" t="str">
        <f t="shared" si="15"/>
        <v/>
      </c>
      <c r="M70" s="46"/>
      <c r="N70" s="46"/>
      <c r="O70" s="45"/>
      <c r="P70" s="45"/>
      <c r="Q70" s="48" t="str">
        <f t="shared" si="16"/>
        <v/>
      </c>
      <c r="R70" s="48" t="str">
        <f t="shared" si="17"/>
        <v/>
      </c>
      <c r="S70" s="48" t="str">
        <f t="shared" si="18"/>
        <v/>
      </c>
      <c r="T70" s="48" t="str">
        <f t="shared" si="19"/>
        <v/>
      </c>
      <c r="U70" s="70"/>
      <c r="V70" s="70"/>
      <c r="W70" s="45"/>
      <c r="X70" s="45"/>
      <c r="Y70" s="45"/>
      <c r="Z70" s="45"/>
      <c r="AA70" s="48" t="str">
        <f t="shared" si="20"/>
        <v/>
      </c>
      <c r="AB70" s="48" t="str">
        <f t="shared" si="21"/>
        <v/>
      </c>
      <c r="AC70" s="3"/>
      <c r="AD70" s="47" t="str">
        <f ca="1">IF(ROW()-7&lt;=MAX($AX$8:$AX$305),CONCATENATE(IF(AND(AZ70&lt;&gt;"",AY70&lt;&gt;"Drážkovanie"),IF(RIGHT(VLOOKUP(ROW()-7,$AX$8:$AZ$305,2,FALSE),4)="dyha","Hrana ",IF(MID(VLOOKUP(ROW()-7,$AX$8:$AZ$305,2,FALSE),1,3)="HPL","","ABS ")),""),VLOOKUP(ROW()-7,$AX$8:$AZ$305,2,FALSE)),IF(ROW()-7&lt;=MAX($AX$8:$AX$305)+1,IF(SUM($AN$7:AN69)&lt;2,"Min. objednávka","Spolu odhad"),IF(AND(ROW()-7&lt;=MAX($AX$8:$AX$305)+2,AD69&lt;&gt;"Spolu odhad"),"Spolu odhad","")))</f>
        <v/>
      </c>
      <c r="AE70" s="47"/>
      <c r="AF70" s="47"/>
      <c r="AG70" s="47" t="str">
        <f t="shared" ca="1" si="22"/>
        <v/>
      </c>
      <c r="AH70" s="47" t="str">
        <f t="shared" ca="1" si="23"/>
        <v/>
      </c>
      <c r="AI70" s="47" t="str">
        <f t="shared" ca="1" si="24"/>
        <v/>
      </c>
      <c r="AJ70" s="117" t="str">
        <f t="shared" ca="1" si="25"/>
        <v/>
      </c>
      <c r="AK70" s="47" t="str">
        <f ca="1">IF(AY70&lt;&gt;"",ROUNDUP(IF(AX70&lt;=$BC$7,SUMIF($BB$8:$BB$299,AY70,$BJ$8:$BJ$299),0)+IF(AND(AX70&gt;$BC$7,AX70&lt;=$BE$7),SUMIF($BD$8:$BD$299,AY70,$BL$8:$BL$299),0)+IF(AND(AX70&gt;MAX($BC$7:$BC$299),AX70&lt;=MAX($BE$7:$BE$299)),SUMIF($BF$8:$BF$299,AY70,$BM$8:$BM$299),0),3),IF(AD70="dovoz odhad",SUMIF($AL$7:AL69,"m2",$AG$7:AG69),IF(AD70="lišta pod 80 mm",$AZ$304,IF(AD70="Drážkovanie",SUM($BN$8:$BN$299),IF(AD70="Zlepovanie (spájanie)",ROUNDUP(SUM($BK$8:$BK$299),3),IF(AD70="Formatovanie zlep. dielcov",ROUNDUP(SUM($BI$8:$BI$299),3),IF(AD70="Otvor na pánt Ø 35 mm",ROUNDUP(SUM($BT$8:$BT$299),3),"")))))))</f>
        <v/>
      </c>
      <c r="AL70" s="47" t="str">
        <f t="shared" ca="1" si="26"/>
        <v/>
      </c>
      <c r="AM70" s="119" t="str">
        <f t="shared" ca="1" si="27"/>
        <v/>
      </c>
      <c r="AN70" s="120" t="str">
        <f ca="1">IF(AD70="","",IF(AD70="Min. objednávka",2-SUM($AN$7:AN69),IF(AD70="Spolu odhad",ROUND(SUM($AN$7:AN69),2),IF(AM70="","???",ROUND(AG70*AM70,2)))))</f>
        <v/>
      </c>
      <c r="AO70" s="3"/>
      <c r="AP70" s="89" t="str">
        <f t="shared" si="28"/>
        <v/>
      </c>
      <c r="AQ70" s="3"/>
      <c r="AR70" s="22">
        <f t="shared" si="29"/>
        <v>1</v>
      </c>
      <c r="AS70" s="3"/>
      <c r="AT70" s="3"/>
      <c r="AU70" s="3"/>
      <c r="AV70" s="3"/>
      <c r="AW70" s="3"/>
      <c r="AX70" s="47" t="str">
        <f>IF(MAX($AX$7:AX69)+1&lt;=$AS$4,MAX($AX$7:AX69)+1,"")</f>
        <v/>
      </c>
      <c r="AY70" s="47" t="str">
        <f>IF(MAX($AX$7:AX69)+1&gt;$AS$4,"",IF(AX70&lt;=$BC$7,VLOOKUP(AX70,BA$8:BB$299,2,FALSE),IF(AX70&lt;=$BE$7,VLOOKUP(AX70,BC$8:BD$299,2,FALSE),IF(AX70&lt;=MAX($BE$8:$BE$299),VLOOKUP(AX70,BE$8:BF$299,2,FALSE),IF(AX70=$AS$4,VLOOKUP(AX70,$AS$4:$AU$4,2,FALSE),"")))))</f>
        <v/>
      </c>
      <c r="AZ70" s="47" t="str">
        <f>IF(MAX($AX$7:AX69)+1&gt;$AS$4,"",IF(AX70&lt;=$BC$7,"",IF(AX70&lt;=$BE$7,MID(VLOOKUP(AX70,BC$8:BD$299,2,FALSE),1,1),IF(AX70&lt;=MAX($BE$8:$BE$299),MID(VLOOKUP(AX70,BE$8:BF$299,2,FALSE),1,1),IF(AX70&lt;=$AS$4,VLOOKUP(AX70,$AS$4:$AU$4,3,FALSE),"")))))</f>
        <v/>
      </c>
      <c r="BA70" s="49" t="str">
        <f>IF(AND(BB70&lt;&gt;"",ISNA(VLOOKUP(BB70,BB$7:BB69,1,FALSE))),MAX(BA$7:BA69)+1,"")</f>
        <v/>
      </c>
      <c r="BB70" s="50" t="str">
        <f t="shared" si="30"/>
        <v/>
      </c>
      <c r="BC70" s="49" t="str">
        <f>IF(AND(BD70&lt;&gt;"",ISNA(VLOOKUP(BD70,BD$7:BD69,1,FALSE))),MAX(BC$7:BC69)+1,"")</f>
        <v/>
      </c>
      <c r="BD70" s="50" t="str">
        <f t="shared" si="31"/>
        <v/>
      </c>
      <c r="BE70" s="49" t="str">
        <f>IF(AND(BF70&lt;&gt;"",ISNA(VLOOKUP(BF70,BF$7:BF69,1,FALSE))),MAX(BE$7:BE69)+1,"")</f>
        <v/>
      </c>
      <c r="BF70" s="50" t="str">
        <f t="shared" si="32"/>
        <v/>
      </c>
      <c r="BG70" s="50" t="str">
        <f t="shared" si="33"/>
        <v xml:space="preserve">22x0,5 </v>
      </c>
      <c r="BH70" s="50" t="str">
        <f t="shared" si="34"/>
        <v xml:space="preserve">22x2 </v>
      </c>
      <c r="BI70" s="47" t="str">
        <f t="shared" si="35"/>
        <v/>
      </c>
      <c r="BJ70" s="47" t="str">
        <f t="shared" si="36"/>
        <v/>
      </c>
      <c r="BK70" s="47" t="str">
        <f t="shared" si="37"/>
        <v/>
      </c>
      <c r="BL70" s="47" t="str">
        <f t="shared" si="38"/>
        <v/>
      </c>
      <c r="BM70" s="47" t="str">
        <f t="shared" si="39"/>
        <v/>
      </c>
      <c r="BN70" s="51" t="str">
        <f t="shared" si="40"/>
        <v/>
      </c>
      <c r="BO70" s="51" t="str">
        <f t="shared" si="41"/>
        <v/>
      </c>
      <c r="BP70" s="51" t="str">
        <f t="shared" si="42"/>
        <v/>
      </c>
      <c r="BQ70" s="51" t="str">
        <f t="shared" si="43"/>
        <v/>
      </c>
      <c r="BR70" s="51" t="str">
        <f t="shared" si="44"/>
        <v/>
      </c>
      <c r="BS70" s="51" t="str">
        <f t="shared" si="45"/>
        <v/>
      </c>
      <c r="BT70" s="47" t="str">
        <f t="shared" si="46"/>
        <v/>
      </c>
      <c r="BU70" s="59" t="s">
        <v>374</v>
      </c>
      <c r="BV70" s="48" t="s">
        <v>1179</v>
      </c>
      <c r="BW70" s="97"/>
      <c r="BX70" s="98"/>
      <c r="BY70" s="88"/>
      <c r="BZ70" s="99"/>
      <c r="CA70" s="100" t="s">
        <v>2359</v>
      </c>
      <c r="CB70" s="101" t="s">
        <v>76</v>
      </c>
      <c r="CC70" s="101">
        <v>257</v>
      </c>
      <c r="CD70" s="100">
        <v>15.04</v>
      </c>
      <c r="CE70" s="103"/>
      <c r="CF70" s="101" t="s">
        <v>804</v>
      </c>
      <c r="CG70" s="101">
        <v>5.7960000000000003</v>
      </c>
      <c r="CH70" s="101"/>
      <c r="CI70" s="104"/>
      <c r="CJ70" s="105" t="s">
        <v>76</v>
      </c>
      <c r="CL70" s="44"/>
      <c r="CN70" s="52">
        <f t="shared" si="47"/>
        <v>0</v>
      </c>
      <c r="CO70" s="53">
        <f t="shared" si="48"/>
        <v>0</v>
      </c>
      <c r="CP70" s="54">
        <f t="shared" si="49"/>
        <v>0</v>
      </c>
      <c r="CS70" s="3"/>
      <c r="CT70" s="9"/>
      <c r="CU70" s="9"/>
      <c r="CV70" s="9"/>
      <c r="CW70" s="9"/>
    </row>
    <row r="71" spans="1:101" ht="11.25" customHeight="1" x14ac:dyDescent="0.2">
      <c r="A71" s="22" t="str">
        <f>IF(D71&lt;&gt;"",MAX($A$7:A70)+1,"")</f>
        <v/>
      </c>
      <c r="B71" s="45"/>
      <c r="C71" s="45"/>
      <c r="D71" s="46"/>
      <c r="E71" s="46"/>
      <c r="F71" s="46"/>
      <c r="G71" s="70"/>
      <c r="H71" s="47" t="str">
        <f t="shared" si="14"/>
        <v/>
      </c>
      <c r="I71" s="46"/>
      <c r="J71" s="46"/>
      <c r="K71" s="45"/>
      <c r="L71" s="47" t="str">
        <f t="shared" si="15"/>
        <v/>
      </c>
      <c r="M71" s="46"/>
      <c r="N71" s="46"/>
      <c r="O71" s="45"/>
      <c r="P71" s="45"/>
      <c r="Q71" s="48" t="str">
        <f t="shared" si="16"/>
        <v/>
      </c>
      <c r="R71" s="48" t="str">
        <f t="shared" si="17"/>
        <v/>
      </c>
      <c r="S71" s="48" t="str">
        <f t="shared" si="18"/>
        <v/>
      </c>
      <c r="T71" s="48" t="str">
        <f t="shared" si="19"/>
        <v/>
      </c>
      <c r="U71" s="70"/>
      <c r="V71" s="70"/>
      <c r="W71" s="45"/>
      <c r="X71" s="45"/>
      <c r="Y71" s="45"/>
      <c r="Z71" s="45"/>
      <c r="AA71" s="48" t="str">
        <f t="shared" si="20"/>
        <v/>
      </c>
      <c r="AB71" s="48" t="str">
        <f t="shared" si="21"/>
        <v/>
      </c>
      <c r="AC71" s="3"/>
      <c r="AD71" s="47" t="str">
        <f ca="1">IF(ROW()-7&lt;=MAX($AX$8:$AX$305),CONCATENATE(IF(AND(AZ71&lt;&gt;"",AY71&lt;&gt;"Drážkovanie"),IF(RIGHT(VLOOKUP(ROW()-7,$AX$8:$AZ$305,2,FALSE),4)="dyha","Hrana ",IF(MID(VLOOKUP(ROW()-7,$AX$8:$AZ$305,2,FALSE),1,3)="HPL","","ABS ")),""),VLOOKUP(ROW()-7,$AX$8:$AZ$305,2,FALSE)),IF(ROW()-7&lt;=MAX($AX$8:$AX$305)+1,IF(SUM($AN$7:AN70)&lt;2,"Min. objednávka","Spolu odhad"),IF(AND(ROW()-7&lt;=MAX($AX$8:$AX$305)+2,AD70&lt;&gt;"Spolu odhad"),"Spolu odhad","")))</f>
        <v/>
      </c>
      <c r="AE71" s="47"/>
      <c r="AF71" s="47"/>
      <c r="AG71" s="47" t="str">
        <f t="shared" ca="1" si="22"/>
        <v/>
      </c>
      <c r="AH71" s="47" t="str">
        <f t="shared" ca="1" si="23"/>
        <v/>
      </c>
      <c r="AI71" s="47" t="str">
        <f t="shared" ca="1" si="24"/>
        <v/>
      </c>
      <c r="AJ71" s="117" t="str">
        <f t="shared" ca="1" si="25"/>
        <v/>
      </c>
      <c r="AK71" s="47" t="str">
        <f ca="1">IF(AY71&lt;&gt;"",ROUNDUP(IF(AX71&lt;=$BC$7,SUMIF($BB$8:$BB$299,AY71,$BJ$8:$BJ$299),0)+IF(AND(AX71&gt;$BC$7,AX71&lt;=$BE$7),SUMIF($BD$8:$BD$299,AY71,$BL$8:$BL$299),0)+IF(AND(AX71&gt;MAX($BC$7:$BC$299),AX71&lt;=MAX($BE$7:$BE$299)),SUMIF($BF$8:$BF$299,AY71,$BM$8:$BM$299),0),3),IF(AD71="dovoz odhad",SUMIF($AL$7:AL70,"m2",$AG$7:AG70),IF(AD71="lišta pod 80 mm",$AZ$304,IF(AD71="Drážkovanie",SUM($BN$8:$BN$299),IF(AD71="Zlepovanie (spájanie)",ROUNDUP(SUM($BK$8:$BK$299),3),IF(AD71="Formatovanie zlep. dielcov",ROUNDUP(SUM($BI$8:$BI$299),3),IF(AD71="Otvor na pánt Ø 35 mm",ROUNDUP(SUM($BT$8:$BT$299),3),"")))))))</f>
        <v/>
      </c>
      <c r="AL71" s="47" t="str">
        <f t="shared" ca="1" si="26"/>
        <v/>
      </c>
      <c r="AM71" s="119" t="str">
        <f t="shared" ca="1" si="27"/>
        <v/>
      </c>
      <c r="AN71" s="120" t="str">
        <f ca="1">IF(AD71="","",IF(AD71="Min. objednávka",2-SUM($AN$7:AN70),IF(AD71="Spolu odhad",ROUND(SUM($AN$7:AN70),2),IF(AM71="","???",ROUND(AG71*AM71,2)))))</f>
        <v/>
      </c>
      <c r="AO71" s="3"/>
      <c r="AP71" s="89" t="str">
        <f t="shared" si="28"/>
        <v/>
      </c>
      <c r="AQ71" s="3"/>
      <c r="AR71" s="22">
        <f t="shared" si="29"/>
        <v>1</v>
      </c>
      <c r="AS71" s="3"/>
      <c r="AT71" s="3"/>
      <c r="AU71" s="3"/>
      <c r="AV71" s="3"/>
      <c r="AW71" s="3"/>
      <c r="AX71" s="47" t="str">
        <f>IF(MAX($AX$7:AX70)+1&lt;=$AS$4,MAX($AX$7:AX70)+1,"")</f>
        <v/>
      </c>
      <c r="AY71" s="47" t="str">
        <f>IF(MAX($AX$7:AX70)+1&gt;$AS$4,"",IF(AX71&lt;=$BC$7,VLOOKUP(AX71,BA$8:BB$299,2,FALSE),IF(AX71&lt;=$BE$7,VLOOKUP(AX71,BC$8:BD$299,2,FALSE),IF(AX71&lt;=MAX($BE$8:$BE$299),VLOOKUP(AX71,BE$8:BF$299,2,FALSE),IF(AX71=$AS$4,VLOOKUP(AX71,$AS$4:$AU$4,2,FALSE),"")))))</f>
        <v/>
      </c>
      <c r="AZ71" s="47" t="str">
        <f>IF(MAX($AX$7:AX70)+1&gt;$AS$4,"",IF(AX71&lt;=$BC$7,"",IF(AX71&lt;=$BE$7,MID(VLOOKUP(AX71,BC$8:BD$299,2,FALSE),1,1),IF(AX71&lt;=MAX($BE$8:$BE$299),MID(VLOOKUP(AX71,BE$8:BF$299,2,FALSE),1,1),IF(AX71&lt;=$AS$4,VLOOKUP(AX71,$AS$4:$AU$4,3,FALSE),"")))))</f>
        <v/>
      </c>
      <c r="BA71" s="49" t="str">
        <f>IF(AND(BB71&lt;&gt;"",ISNA(VLOOKUP(BB71,BB$7:BB70,1,FALSE))),MAX(BA$7:BA70)+1,"")</f>
        <v/>
      </c>
      <c r="BB71" s="50" t="str">
        <f t="shared" si="30"/>
        <v/>
      </c>
      <c r="BC71" s="49" t="str">
        <f>IF(AND(BD71&lt;&gt;"",ISNA(VLOOKUP(BD71,BD$7:BD70,1,FALSE))),MAX(BC$7:BC70)+1,"")</f>
        <v/>
      </c>
      <c r="BD71" s="50" t="str">
        <f t="shared" si="31"/>
        <v/>
      </c>
      <c r="BE71" s="49" t="str">
        <f>IF(AND(BF71&lt;&gt;"",ISNA(VLOOKUP(BF71,BF$7:BF70,1,FALSE))),MAX(BE$7:BE70)+1,"")</f>
        <v/>
      </c>
      <c r="BF71" s="50" t="str">
        <f t="shared" si="32"/>
        <v/>
      </c>
      <c r="BG71" s="50" t="str">
        <f t="shared" si="33"/>
        <v xml:space="preserve">22x0,5 </v>
      </c>
      <c r="BH71" s="50" t="str">
        <f t="shared" si="34"/>
        <v xml:space="preserve">22x2 </v>
      </c>
      <c r="BI71" s="47" t="str">
        <f t="shared" si="35"/>
        <v/>
      </c>
      <c r="BJ71" s="47" t="str">
        <f t="shared" si="36"/>
        <v/>
      </c>
      <c r="BK71" s="47" t="str">
        <f t="shared" si="37"/>
        <v/>
      </c>
      <c r="BL71" s="47" t="str">
        <f t="shared" si="38"/>
        <v/>
      </c>
      <c r="BM71" s="47" t="str">
        <f t="shared" si="39"/>
        <v/>
      </c>
      <c r="BN71" s="51" t="str">
        <f t="shared" si="40"/>
        <v/>
      </c>
      <c r="BO71" s="51" t="str">
        <f t="shared" si="41"/>
        <v/>
      </c>
      <c r="BP71" s="51" t="str">
        <f t="shared" si="42"/>
        <v/>
      </c>
      <c r="BQ71" s="51" t="str">
        <f t="shared" si="43"/>
        <v/>
      </c>
      <c r="BR71" s="51" t="str">
        <f t="shared" si="44"/>
        <v/>
      </c>
      <c r="BS71" s="51" t="str">
        <f t="shared" si="45"/>
        <v/>
      </c>
      <c r="BT71" s="47" t="str">
        <f t="shared" si="46"/>
        <v/>
      </c>
      <c r="BU71" s="59" t="s">
        <v>1148</v>
      </c>
      <c r="BV71" s="48" t="s">
        <v>371</v>
      </c>
      <c r="BW71" s="97"/>
      <c r="BX71" s="98"/>
      <c r="BY71" s="88"/>
      <c r="BZ71" s="99"/>
      <c r="CA71" s="100" t="s">
        <v>2360</v>
      </c>
      <c r="CB71" s="101" t="s">
        <v>77</v>
      </c>
      <c r="CC71" s="101">
        <v>174</v>
      </c>
      <c r="CD71" s="100">
        <v>17.09</v>
      </c>
      <c r="CE71" s="103"/>
      <c r="CF71" s="101" t="s">
        <v>804</v>
      </c>
      <c r="CG71" s="101">
        <v>5.7960000000000003</v>
      </c>
      <c r="CH71" s="101"/>
      <c r="CI71" s="104"/>
      <c r="CJ71" s="105" t="s">
        <v>77</v>
      </c>
      <c r="CL71" s="44"/>
      <c r="CN71" s="52">
        <f t="shared" si="47"/>
        <v>0</v>
      </c>
      <c r="CO71" s="53">
        <f t="shared" si="48"/>
        <v>0</v>
      </c>
      <c r="CP71" s="54">
        <f t="shared" si="49"/>
        <v>0</v>
      </c>
      <c r="CS71" s="3"/>
      <c r="CT71" s="9"/>
      <c r="CU71" s="9"/>
      <c r="CV71" s="9"/>
      <c r="CW71" s="9"/>
    </row>
    <row r="72" spans="1:101" ht="11.25" customHeight="1" x14ac:dyDescent="0.2">
      <c r="A72" s="22" t="str">
        <f>IF(D72&lt;&gt;"",MAX($A$7:A71)+1,"")</f>
        <v/>
      </c>
      <c r="B72" s="45"/>
      <c r="C72" s="45"/>
      <c r="D72" s="46"/>
      <c r="E72" s="46"/>
      <c r="F72" s="46"/>
      <c r="G72" s="70"/>
      <c r="H72" s="47" t="str">
        <f t="shared" si="14"/>
        <v/>
      </c>
      <c r="I72" s="46"/>
      <c r="J72" s="46"/>
      <c r="K72" s="45"/>
      <c r="L72" s="47" t="str">
        <f t="shared" si="15"/>
        <v/>
      </c>
      <c r="M72" s="46"/>
      <c r="N72" s="46"/>
      <c r="O72" s="45"/>
      <c r="P72" s="45"/>
      <c r="Q72" s="48" t="str">
        <f t="shared" si="16"/>
        <v/>
      </c>
      <c r="R72" s="48" t="str">
        <f t="shared" si="17"/>
        <v/>
      </c>
      <c r="S72" s="48" t="str">
        <f t="shared" si="18"/>
        <v/>
      </c>
      <c r="T72" s="48" t="str">
        <f t="shared" si="19"/>
        <v/>
      </c>
      <c r="U72" s="70"/>
      <c r="V72" s="70"/>
      <c r="W72" s="45"/>
      <c r="X72" s="45"/>
      <c r="Y72" s="45"/>
      <c r="Z72" s="45"/>
      <c r="AA72" s="48" t="str">
        <f t="shared" si="20"/>
        <v/>
      </c>
      <c r="AB72" s="48" t="str">
        <f t="shared" si="21"/>
        <v/>
      </c>
      <c r="AC72" s="3"/>
      <c r="AD72" s="47" t="str">
        <f ca="1">IF(ROW()-7&lt;=MAX($AX$8:$AX$305),CONCATENATE(IF(AND(AZ72&lt;&gt;"",AY72&lt;&gt;"Drážkovanie"),IF(RIGHT(VLOOKUP(ROW()-7,$AX$8:$AZ$305,2,FALSE),4)="dyha","Hrana ",IF(MID(VLOOKUP(ROW()-7,$AX$8:$AZ$305,2,FALSE),1,3)="HPL","","ABS ")),""),VLOOKUP(ROW()-7,$AX$8:$AZ$305,2,FALSE)),IF(ROW()-7&lt;=MAX($AX$8:$AX$305)+1,IF(SUM($AN$7:AN71)&lt;2,"Min. objednávka","Spolu odhad"),IF(AND(ROW()-7&lt;=MAX($AX$8:$AX$305)+2,AD71&lt;&gt;"Spolu odhad"),"Spolu odhad","")))</f>
        <v/>
      </c>
      <c r="AE72" s="47"/>
      <c r="AF72" s="47"/>
      <c r="AG72" s="47" t="str">
        <f t="shared" ca="1" si="22"/>
        <v/>
      </c>
      <c r="AH72" s="47" t="str">
        <f t="shared" ca="1" si="23"/>
        <v/>
      </c>
      <c r="AI72" s="47" t="str">
        <f t="shared" ca="1" si="24"/>
        <v/>
      </c>
      <c r="AJ72" s="117" t="str">
        <f t="shared" ca="1" si="25"/>
        <v/>
      </c>
      <c r="AK72" s="47" t="str">
        <f ca="1">IF(AY72&lt;&gt;"",ROUNDUP(IF(AX72&lt;=$BC$7,SUMIF($BB$8:$BB$299,AY72,$BJ$8:$BJ$299),0)+IF(AND(AX72&gt;$BC$7,AX72&lt;=$BE$7),SUMIF($BD$8:$BD$299,AY72,$BL$8:$BL$299),0)+IF(AND(AX72&gt;MAX($BC$7:$BC$299),AX72&lt;=MAX($BE$7:$BE$299)),SUMIF($BF$8:$BF$299,AY72,$BM$8:$BM$299),0),3),IF(AD72="dovoz odhad",SUMIF($AL$7:AL71,"m2",$AG$7:AG71),IF(AD72="lišta pod 80 mm",$AZ$304,IF(AD72="Drážkovanie",SUM($BN$8:$BN$299),IF(AD72="Zlepovanie (spájanie)",ROUNDUP(SUM($BK$8:$BK$299),3),IF(AD72="Formatovanie zlep. dielcov",ROUNDUP(SUM($BI$8:$BI$299),3),IF(AD72="Otvor na pánt Ø 35 mm",ROUNDUP(SUM($BT$8:$BT$299),3),"")))))))</f>
        <v/>
      </c>
      <c r="AL72" s="47" t="str">
        <f t="shared" ca="1" si="26"/>
        <v/>
      </c>
      <c r="AM72" s="119" t="str">
        <f t="shared" ca="1" si="27"/>
        <v/>
      </c>
      <c r="AN72" s="120" t="str">
        <f ca="1">IF(AD72="","",IF(AD72="Min. objednávka",2-SUM($AN$7:AN71),IF(AD72="Spolu odhad",ROUND(SUM($AN$7:AN71),2),IF(AM72="","???",ROUND(AG72*AM72,2)))))</f>
        <v/>
      </c>
      <c r="AO72" s="3"/>
      <c r="AP72" s="89" t="str">
        <f t="shared" si="28"/>
        <v/>
      </c>
      <c r="AQ72" s="3"/>
      <c r="AR72" s="22">
        <f t="shared" si="29"/>
        <v>1</v>
      </c>
      <c r="AS72" s="3"/>
      <c r="AT72" s="3"/>
      <c r="AU72" s="3"/>
      <c r="AV72" s="3"/>
      <c r="AW72" s="3"/>
      <c r="AX72" s="47" t="str">
        <f>IF(MAX($AX$7:AX71)+1&lt;=$AS$4,MAX($AX$7:AX71)+1,"")</f>
        <v/>
      </c>
      <c r="AY72" s="47" t="str">
        <f>IF(MAX($AX$7:AX71)+1&gt;$AS$4,"",IF(AX72&lt;=$BC$7,VLOOKUP(AX72,BA$8:BB$299,2,FALSE),IF(AX72&lt;=$BE$7,VLOOKUP(AX72,BC$8:BD$299,2,FALSE),IF(AX72&lt;=MAX($BE$8:$BE$299),VLOOKUP(AX72,BE$8:BF$299,2,FALSE),IF(AX72=$AS$4,VLOOKUP(AX72,$AS$4:$AU$4,2,FALSE),"")))))</f>
        <v/>
      </c>
      <c r="AZ72" s="47" t="str">
        <f>IF(MAX($AX$7:AX71)+1&gt;$AS$4,"",IF(AX72&lt;=$BC$7,"",IF(AX72&lt;=$BE$7,MID(VLOOKUP(AX72,BC$8:BD$299,2,FALSE),1,1),IF(AX72&lt;=MAX($BE$8:$BE$299),MID(VLOOKUP(AX72,BE$8:BF$299,2,FALSE),1,1),IF(AX72&lt;=$AS$4,VLOOKUP(AX72,$AS$4:$AU$4,3,FALSE),"")))))</f>
        <v/>
      </c>
      <c r="BA72" s="49" t="str">
        <f>IF(AND(BB72&lt;&gt;"",ISNA(VLOOKUP(BB72,BB$7:BB71,1,FALSE))),MAX(BA$7:BA71)+1,"")</f>
        <v/>
      </c>
      <c r="BB72" s="50" t="str">
        <f t="shared" si="30"/>
        <v/>
      </c>
      <c r="BC72" s="49" t="str">
        <f>IF(AND(BD72&lt;&gt;"",ISNA(VLOOKUP(BD72,BD$7:BD71,1,FALSE))),MAX(BC$7:BC71)+1,"")</f>
        <v/>
      </c>
      <c r="BD72" s="50" t="str">
        <f t="shared" si="31"/>
        <v/>
      </c>
      <c r="BE72" s="49" t="str">
        <f>IF(AND(BF72&lt;&gt;"",ISNA(VLOOKUP(BF72,BF$7:BF71,1,FALSE))),MAX(BE$7:BE71)+1,"")</f>
        <v/>
      </c>
      <c r="BF72" s="50" t="str">
        <f t="shared" si="32"/>
        <v/>
      </c>
      <c r="BG72" s="50" t="str">
        <f t="shared" si="33"/>
        <v xml:space="preserve">22x0,5 </v>
      </c>
      <c r="BH72" s="50" t="str">
        <f t="shared" si="34"/>
        <v xml:space="preserve">22x2 </v>
      </c>
      <c r="BI72" s="47" t="str">
        <f t="shared" si="35"/>
        <v/>
      </c>
      <c r="BJ72" s="47" t="str">
        <f t="shared" si="36"/>
        <v/>
      </c>
      <c r="BK72" s="47" t="str">
        <f t="shared" si="37"/>
        <v/>
      </c>
      <c r="BL72" s="47" t="str">
        <f t="shared" si="38"/>
        <v/>
      </c>
      <c r="BM72" s="47" t="str">
        <f t="shared" si="39"/>
        <v/>
      </c>
      <c r="BN72" s="51" t="str">
        <f t="shared" si="40"/>
        <v/>
      </c>
      <c r="BO72" s="51" t="str">
        <f t="shared" si="41"/>
        <v/>
      </c>
      <c r="BP72" s="51" t="str">
        <f t="shared" si="42"/>
        <v/>
      </c>
      <c r="BQ72" s="51" t="str">
        <f t="shared" si="43"/>
        <v/>
      </c>
      <c r="BR72" s="51" t="str">
        <f t="shared" si="44"/>
        <v/>
      </c>
      <c r="BS72" s="51" t="str">
        <f t="shared" si="45"/>
        <v/>
      </c>
      <c r="BT72" s="47" t="str">
        <f t="shared" si="46"/>
        <v/>
      </c>
      <c r="BU72" s="59" t="s">
        <v>376</v>
      </c>
      <c r="BV72" s="48" t="s">
        <v>373</v>
      </c>
      <c r="BW72" s="97"/>
      <c r="BX72" s="98"/>
      <c r="BY72" s="88"/>
      <c r="BZ72" s="99"/>
      <c r="CA72" s="100" t="s">
        <v>2361</v>
      </c>
      <c r="CB72" s="101" t="s">
        <v>78</v>
      </c>
      <c r="CC72" s="101">
        <v>299</v>
      </c>
      <c r="CD72" s="100">
        <v>18.87</v>
      </c>
      <c r="CE72" s="103"/>
      <c r="CF72" s="101" t="s">
        <v>804</v>
      </c>
      <c r="CG72" s="101">
        <v>5.7960000000000003</v>
      </c>
      <c r="CH72" s="101"/>
      <c r="CI72" s="104"/>
      <c r="CJ72" s="105" t="s">
        <v>78</v>
      </c>
      <c r="CL72" s="44"/>
      <c r="CN72" s="52">
        <f t="shared" si="47"/>
        <v>0</v>
      </c>
      <c r="CO72" s="53">
        <f t="shared" si="48"/>
        <v>0</v>
      </c>
      <c r="CP72" s="54">
        <f t="shared" si="49"/>
        <v>0</v>
      </c>
      <c r="CS72" s="3"/>
      <c r="CT72" s="9"/>
      <c r="CU72" s="9"/>
      <c r="CV72" s="9"/>
      <c r="CW72" s="9"/>
    </row>
    <row r="73" spans="1:101" ht="11.25" customHeight="1" x14ac:dyDescent="0.2">
      <c r="A73" s="22" t="str">
        <f>IF(D73&lt;&gt;"",MAX($A$7:A72)+1,"")</f>
        <v/>
      </c>
      <c r="B73" s="45"/>
      <c r="C73" s="45"/>
      <c r="D73" s="46"/>
      <c r="E73" s="46"/>
      <c r="F73" s="46"/>
      <c r="G73" s="70"/>
      <c r="H73" s="47" t="str">
        <f t="shared" ref="H73:H136" si="50">IF(AND(G73="",OR(I73&lt;&gt;"",J73&lt;&gt;"")),"-II-","")</f>
        <v/>
      </c>
      <c r="I73" s="46"/>
      <c r="J73" s="46"/>
      <c r="K73" s="45"/>
      <c r="L73" s="47" t="str">
        <f t="shared" ref="L73:L136" si="51">IF(AND(K73="",OR(M73&lt;&gt;"",N73&lt;&gt;"")),"-II-","")</f>
        <v/>
      </c>
      <c r="M73" s="46"/>
      <c r="N73" s="46"/>
      <c r="O73" s="45"/>
      <c r="P73" s="45"/>
      <c r="Q73" s="48" t="str">
        <f t="shared" ref="Q73:Q136" si="52">IF(D73="","",IF(C73="",Q72,IF(ISNA(VLOOKUP(C73,$CB$11:$CI$700,2,FALSE)),CONCATENATE("NEW",A73),VLOOKUP(C73,$CB$11:$CI$700,2,FALSE))))</f>
        <v/>
      </c>
      <c r="R73" s="48" t="str">
        <f t="shared" ref="R73:R136" si="53">IF(D73="","",IF(C73="",R72,C73))</f>
        <v/>
      </c>
      <c r="S73" s="48" t="str">
        <f t="shared" ref="S73:S136" si="54">IF(D73="","",IF(AA73="","",IF(AA73=99999,G73,IF(G73="",S72,CONCATENATE(IF(RIGHT(G73,4)="dyha","h",IF(MID(G73,1,3)="HPL","l","a")),AA73)))))</f>
        <v/>
      </c>
      <c r="T73" s="48" t="str">
        <f t="shared" ref="T73:T136" si="55">IF(D73="","",IF(AB73="","",IF(AB73=99999,K73,IF(K73="",T72,CONCATENATE(IF(RIGHT(K73,4)="dyha",HLOOKUP(MID(K73,1,FIND(" ",K73,1)-1),$BG$1:$BJ$3,3,FALSE),HLOOKUP(IF(MID(K73,1,5)="22x1*","22x1* ",MID(K73,1,FIND(" ",K73,1)-1)),$AZ$1:$BF$3,3,FALSE)),AB73)))))</f>
        <v/>
      </c>
      <c r="U73" s="70"/>
      <c r="V73" s="70"/>
      <c r="W73" s="45"/>
      <c r="X73" s="45"/>
      <c r="Y73" s="45"/>
      <c r="Z73" s="45"/>
      <c r="AA73" s="48" t="str">
        <f t="shared" ref="AA73:AA136" si="56">IF(D73="",AA72,IF(G73="",AA72,IF(ISNA(VLOOKUP(MID(G73,FIND(" ",G73,1)+2,LEN(G73)),$CA$12:$CC$755,3,FALSE)),99999,VLOOKUP(MID(G73,FIND(" ",G73,1)+2,LEN(G73)),$CA$12:$CC$755,3,FALSE))))</f>
        <v/>
      </c>
      <c r="AB73" s="48" t="str">
        <f t="shared" ref="AB73:AB136" si="57">IF(D73="",AB72,IF(K73="",AB72,IF(ISNA(VLOOKUP(MID(K73,FIND(" ",K73,1)+2,LEN(K73)),$CA$12:$CC$755,3,FALSE)),99999,VLOOKUP(MID(K73,FIND(" ",K73,1)+2,LEN(K73)),$CA$12:$CC$755,3,FALSE))))</f>
        <v/>
      </c>
      <c r="AC73" s="3"/>
      <c r="AD73" s="47" t="str">
        <f ca="1">IF(ROW()-7&lt;=MAX($AX$8:$AX$305),CONCATENATE(IF(AND(AZ73&lt;&gt;"",AY73&lt;&gt;"Drážkovanie"),IF(RIGHT(VLOOKUP(ROW()-7,$AX$8:$AZ$305,2,FALSE),4)="dyha","Hrana ",IF(MID(VLOOKUP(ROW()-7,$AX$8:$AZ$305,2,FALSE),1,3)="HPL","","ABS ")),""),VLOOKUP(ROW()-7,$AX$8:$AZ$305,2,FALSE)),IF(ROW()-7&lt;=MAX($AX$8:$AX$305)+1,IF(SUM($AN$7:AN72)&lt;2,"Min. objednávka","Spolu odhad"),IF(AND(ROW()-7&lt;=MAX($AX$8:$AX$305)+2,AD72&lt;&gt;"Spolu odhad"),"Spolu odhad","")))</f>
        <v/>
      </c>
      <c r="AE73" s="47"/>
      <c r="AF73" s="47"/>
      <c r="AG73" s="47" t="str">
        <f t="shared" ref="AG73:AG136" ca="1" si="58">IF(OR(AL73&lt;&gt;"m2",AD73="dovoz odhad"),IF(OR(MID(AD73,1,7)="9  Zás-",MID(AD73,1,6)="38  PD"),ROUNDUP(AK73/2.05,0)*2.05,AK73),IF(MID(AJ73,1,3)="tab",ROUNDUP(AK73/AI73,0)*AI73,AK73))</f>
        <v/>
      </c>
      <c r="AH73" s="47" t="str">
        <f t="shared" ref="AH73:AH136" ca="1" si="59">IF(AL73="","",AL73)</f>
        <v/>
      </c>
      <c r="AI73" s="47" t="str">
        <f t="shared" ref="AI73:AI136" ca="1" si="60">IF(ISNA(VLOOKUP(AD73,$CB$12:$CH$515,6,FALSE)),"",VLOOKUP(AD73,$CB$12:$CH$515,6,FALSE))</f>
        <v/>
      </c>
      <c r="AJ73" s="117" t="str">
        <f t="shared" ref="AJ73:AJ136" ca="1" si="61">IF(ISNA(VLOOKUP(AD73,$CB$12:$CH$748,5,FALSE)),"",IF(OR(VLOOKUP(AD73,$CB$12:$CH$748,5,FALSE)=0,VLOOKUP(AD73,$CB$12:$CH$748,5,FALSE)=""),"tab",VLOOKUP(AD73,$CB$12:$CH$748,5,FALSE)))</f>
        <v/>
      </c>
      <c r="AK73" s="47" t="str">
        <f ca="1">IF(AY73&lt;&gt;"",ROUNDUP(IF(AX73&lt;=$BC$7,SUMIF($BB$8:$BB$299,AY73,$BJ$8:$BJ$299),0)+IF(AND(AX73&gt;$BC$7,AX73&lt;=$BE$7),SUMIF($BD$8:$BD$299,AY73,$BL$8:$BL$299),0)+IF(AND(AX73&gt;MAX($BC$7:$BC$299),AX73&lt;=MAX($BE$7:$BE$299)),SUMIF($BF$8:$BF$299,AY73,$BM$8:$BM$299),0),3),IF(AD73="dovoz odhad",SUMIF($AL$7:AL72,"m2",$AG$7:AG72),IF(AD73="lišta pod 80 mm",$AZ$304,IF(AD73="Drážkovanie",SUM($BN$8:$BN$299),IF(AD73="Zlepovanie (spájanie)",ROUNDUP(SUM($BK$8:$BK$299),3),IF(AD73="Formatovanie zlep. dielcov",ROUNDUP(SUM($BI$8:$BI$299),3),IF(AD73="Otvor na pánt Ø 35 mm",ROUNDUP(SUM($BT$8:$BT$299),3),"")))))))</f>
        <v/>
      </c>
      <c r="AL73" s="47" t="str">
        <f t="shared" ref="AL73:AL136" ca="1" si="62">IF(AY73&lt;&gt;"",IF(AX73&lt;=MAX($BA$8:$BA$298),IF(OR(MID(AD73,1,7)="9  Zás-",MID(AD73,1,6)="38  PD"),"m","m2"),IF(AX73&lt;=$AS$4,"m","")),IF(AD73="dovoz odhad","m2",IF(AD73="lišta pod 80 mm","ks",IF(AD73="Drážkovanie","m",IF(AD73="Zlepovanie (spájanie)","m2 ",IF(AD73="Formatovanie zlep. dielcov","m2 ",IF(AD73="Otvor na pánt Ø 35 mm","ks ","")))))))</f>
        <v/>
      </c>
      <c r="AM73" s="119" t="str">
        <f t="shared" ref="AM73:AM136" ca="1" si="63">IF(AG73="","",IF(ISNA(VLOOKUP(AD73,$CB$12:$CH$748,6,FALSE)),ROUND(IF(MID(AD73,1,3)="HPL",$BC$2*1.2,IF(MID(AD73,1,5)="Hrana",IF(MID(AD73,1,12)="Hrana 24x0,5",$BG$2*1.2,IF(MID(AD73,1,10)="Hrana 24x2",$BH$2*1.2,IF(MID(AD73,1,12)="Hrana 42x0,5",$BI$2*1.2,$BJ$2*1.2))),IF(MID(AD73,1,9)="ABS 22x1*",$BE$2*1.2,IF(MID(AD73,1,8)="ABS 42x1",$BF$2*1.2,IF(MID(AD73,1,8)="ABS 42x2",$BC$2*1.2,IF(MID(AD73,1,10)="ABS 22x0,5",$AZ$2*1.2,IF(MID(AD73,1,8)="ABS 22x2",$BA$2*1.2,IF(MID(AD73,1,9)="ABS 22x1 ",$BB$2*1.2,IF(MID(AD73,1,11)="Drážkovanie",0.6,IF(AD73="lišta pod 80 mm",1.5,IF(AD73="dovoz odhad",$AS$6,IF(AD73="Zlepovanie (spájanie)",6,IF(AD73="Formatovanie zlep. dielcov",2.5,IF(AD73="Otvor na pánt Ø 35 mm",0.4,"")))))))))))))),2),ROUND(VLOOKUP(AD73,$CB$12:$CH$748,3,FALSE)*1.2,2)))</f>
        <v/>
      </c>
      <c r="AN73" s="120" t="str">
        <f ca="1">IF(AD73="","",IF(AD73="Min. objednávka",2-SUM($AN$7:AN72),IF(AD73="Spolu odhad",ROUND(SUM($AN$7:AN72),2),IF(AM73="","???",ROUND(AG73*AM73,2)))))</f>
        <v/>
      </c>
      <c r="AO73" s="3"/>
      <c r="AP73" s="89" t="str">
        <f t="shared" ref="AP73:AP136" si="64">IF(OR(MID(U73,1,6)="duplak",U73="zlep s doskou podtým"),CONCATENATE(F73," ks  ",D73," x ",E73," x ",VALUE(MID(BB73,1,2))+IF(C219="",IF(U73="zlep s doskou podtým",VALUE(MID(BB74,1,2)),VALUE(MID(BB73,1,2))),VALUE(MID(BB219,1,2)))," mm"),"")</f>
        <v/>
      </c>
      <c r="AQ73" s="3"/>
      <c r="AR73" s="22">
        <f t="shared" ref="AR73:AR136" si="65">IF(ISNA(VLOOKUP(B72,$CT$1:$CU$10,2,FALSE)),AR72,VLOOKUP(B72,$CT$1:$CU$10,2,FALSE))</f>
        <v>1</v>
      </c>
      <c r="AS73" s="3"/>
      <c r="AT73" s="3"/>
      <c r="AU73" s="3"/>
      <c r="AV73" s="3"/>
      <c r="AW73" s="3"/>
      <c r="AX73" s="47" t="str">
        <f>IF(MAX($AX$7:AX72)+1&lt;=$AS$4,MAX($AX$7:AX72)+1,"")</f>
        <v/>
      </c>
      <c r="AY73" s="47" t="str">
        <f>IF(MAX($AX$7:AX72)+1&gt;$AS$4,"",IF(AX73&lt;=$BC$7,VLOOKUP(AX73,BA$8:BB$299,2,FALSE),IF(AX73&lt;=$BE$7,VLOOKUP(AX73,BC$8:BD$299,2,FALSE),IF(AX73&lt;=MAX($BE$8:$BE$299),VLOOKUP(AX73,BE$8:BF$299,2,FALSE),IF(AX73=$AS$4,VLOOKUP(AX73,$AS$4:$AU$4,2,FALSE),"")))))</f>
        <v/>
      </c>
      <c r="AZ73" s="47" t="str">
        <f>IF(MAX($AX$7:AX72)+1&gt;$AS$4,"",IF(AX73&lt;=$BC$7,"",IF(AX73&lt;=$BE$7,MID(VLOOKUP(AX73,BC$8:BD$299,2,FALSE),1,1),IF(AX73&lt;=MAX($BE$8:$BE$299),MID(VLOOKUP(AX73,BE$8:BF$299,2,FALSE),1,1),IF(AX73&lt;=$AS$4,VLOOKUP(AX73,$AS$4:$AU$4,3,FALSE),"")))))</f>
        <v/>
      </c>
      <c r="BA73" s="49" t="str">
        <f>IF(AND(BB73&lt;&gt;"",ISNA(VLOOKUP(BB73,BB$7:BB72,1,FALSE))),MAX(BA$7:BA72)+1,"")</f>
        <v/>
      </c>
      <c r="BB73" s="50" t="str">
        <f t="shared" ref="BB73:BB136" si="66">IF(D73="","",IF(C73="",BB72,C73))</f>
        <v/>
      </c>
      <c r="BC73" s="49" t="str">
        <f>IF(AND(BD73&lt;&gt;"",ISNA(VLOOKUP(BD73,BD$7:BD72,1,FALSE))),MAX(BC$7:BC72)+1,"")</f>
        <v/>
      </c>
      <c r="BD73" s="50" t="str">
        <f t="shared" ref="BD73:BD136" si="67">IF(AND(I73="",J73=""),"",BG73)</f>
        <v/>
      </c>
      <c r="BE73" s="49" t="str">
        <f>IF(AND(BF73&lt;&gt;"",ISNA(VLOOKUP(BF73,BF$7:BF72,1,FALSE))),MAX(BE$7:BE72)+1,"")</f>
        <v/>
      </c>
      <c r="BF73" s="50" t="str">
        <f t="shared" ref="BF73:BF136" si="68">IF(AND(M73="",N73=""),"",BH73)</f>
        <v/>
      </c>
      <c r="BG73" s="50" t="str">
        <f t="shared" ref="BG73:BG136" si="69">IF(G73="",BG72,G73)</f>
        <v xml:space="preserve">22x0,5 </v>
      </c>
      <c r="BH73" s="50" t="str">
        <f t="shared" ref="BH73:BH136" si="70">IF(K73="",BH72,K73)</f>
        <v xml:space="preserve">22x2 </v>
      </c>
      <c r="BI73" s="47" t="str">
        <f t="shared" ref="BI73:BI136" si="71">IF(AND(BS73&lt;&gt;"",BP73&lt;&gt;"",BS73&lt;&gt;"falošný duplak"),(SUM(BP73)*SUM(BQ73)*SUM(BR73))/1000000/2,"")</f>
        <v/>
      </c>
      <c r="BJ73" s="47" t="str">
        <f t="shared" ref="BJ73:BJ136" si="72">IF(D73&lt;&gt;"",(SUM(BP73)*SUM(BQ73)*SUM(BR73))/1000000,"")</f>
        <v/>
      </c>
      <c r="BK73" s="47" t="str">
        <f t="shared" ref="BK73:BK136" si="73">IF(AND(BS73&lt;&gt;"",BP73&lt;&gt;""),(SUM(BP73)*SUM(BQ73)*SUM(BR73))/1000000/2,"")</f>
        <v/>
      </c>
      <c r="BL73" s="47" t="str">
        <f t="shared" ref="BL73:BL136" si="74">IF(D73&lt;&gt;"",((D73*IF(I73="",0,I73)+E73*IF(J73="",0,J73))*F73)/1000,"")</f>
        <v/>
      </c>
      <c r="BM73" s="47" t="str">
        <f t="shared" ref="BM73:BM136" si="75">IF(D73&lt;&gt;"",((D73*IF(M73="",0,M73)+E73*IF(N73="",0,N73))*F73)/1000,"")</f>
        <v/>
      </c>
      <c r="BN73" s="51" t="str">
        <f t="shared" ref="BN73:BN136" si="76">IF(D73="","",((IF(RIGHT(O73,1)="X",D73,E73)*IF(LEN(O73)=0,0,1))*F73)/1000)</f>
        <v/>
      </c>
      <c r="BO73" s="51" t="str">
        <f t="shared" ref="BO73:BO136" si="77">CONCATENATE(IF(OR(AND(BP73&lt;&gt;D73,D73&lt;80,OR(J73&lt;&gt;"",N73&lt;&gt;"",I73&lt;&gt;"",M73&lt;&gt;"")),AND(BQ73&lt;&gt;E73,E73&lt;80,OR(J73&lt;&gt;"",N73&lt;&gt;"",I73&lt;&gt;"",M73&lt;&gt;""))),CONCATENATE("lišta ",D73,"x",E73),""))</f>
        <v/>
      </c>
      <c r="BP73" s="51" t="str">
        <f t="shared" ref="BP73:BP136" si="78">IF(D73="","",IF(U72="zlep s doskou podtým",BP72,IF(AND(D73&lt;80,OR(I73&lt;&gt;"",M73&lt;&gt;"",J73&lt;&gt;"",N73&lt;&gt;"")),80,D73)+IF(AND(BS73&lt;&gt;"",BS73&lt;&gt;"falošný duplak"),20,0)))</f>
        <v/>
      </c>
      <c r="BQ73" s="51" t="str">
        <f t="shared" ref="BQ73:BQ136" si="79">IF(E73="","",IF(U72="zlep s doskou podtým",BQ72,IF(AND(E73&lt;80,OR(J73&lt;&gt;"",N73&lt;&gt;"",I73&lt;&gt;"",M73&lt;&gt;"")),80,E73)+IF(AND(BS73&lt;&gt;"",BS73&lt;&gt;"falošný duplak"),20,0)))</f>
        <v/>
      </c>
      <c r="BR73" s="51" t="str">
        <f t="shared" ref="BR73:BR136" si="80">IF(D73="","",IF(U73="Duplak",2*F73,F73))</f>
        <v/>
      </c>
      <c r="BS73" s="51" t="str">
        <f t="shared" ref="BS73:BS136" si="81">IF(OR(MID(U73,1,6)="duplak",U73="zlep s doskou podtým",U73="falošný duplak"),U73,IF(U72="zlep s doskou podtým",U72,""))</f>
        <v/>
      </c>
      <c r="BT73" s="47" t="str">
        <f t="shared" ref="BT73:BT136" si="82">IF(OR(P73="",P73=0),"",((VALUE(LEFT(P73,1))*IF(LEN(P73)=0,0,1))*F73))</f>
        <v/>
      </c>
      <c r="BU73" s="59" t="s">
        <v>378</v>
      </c>
      <c r="BV73" s="48" t="s">
        <v>1180</v>
      </c>
      <c r="BW73" s="97"/>
      <c r="BX73" s="98"/>
      <c r="BY73" s="88"/>
      <c r="BZ73" s="99"/>
      <c r="CA73" s="100" t="s">
        <v>2362</v>
      </c>
      <c r="CB73" s="101" t="s">
        <v>79</v>
      </c>
      <c r="CC73" s="101">
        <v>300</v>
      </c>
      <c r="CD73" s="100">
        <v>18.87</v>
      </c>
      <c r="CE73" s="103"/>
      <c r="CF73" s="101" t="s">
        <v>804</v>
      </c>
      <c r="CG73" s="101">
        <v>5.7960000000000003</v>
      </c>
      <c r="CH73" s="101"/>
      <c r="CI73" s="104"/>
      <c r="CJ73" s="105" t="s">
        <v>79</v>
      </c>
      <c r="CL73" s="44"/>
      <c r="CN73" s="52">
        <f t="shared" ref="CN73:CN136" si="83">IF(C73="",CN72,IF(ISERR(VALUE(MID(C73,1,1))),C73,SUBSTITUTE(SUBSTITUTE(MID(C73,IF(MID(C73,2,1)=" ",3,4),LEN(C73))," 920"," 600")," ","")))</f>
        <v>0</v>
      </c>
      <c r="CO73" s="53">
        <f t="shared" ref="CO73:CO136" si="84">IF(G73="",CO72,SUBSTITUTE(SUBSTITUTE(SUBSTITUTE(SUBSTITUTE(G73,"22x0,5","")," ",""),"HPL",""),"24x0,5",""))</f>
        <v>0</v>
      </c>
      <c r="CP73" s="54">
        <f t="shared" ref="CP73:CP136" si="85">IF(K73="",CP72,SUBSTITUTE(SUBSTITUTE(SUBSTITUTE(SUBSTITUTE(SUBSTITUTE(SUBSTITUTE(SUBSTITUTE(SUBSTITUTE(K73,"22x2",""),"42x2",""),"42x1",""),"22x1",""),"42x0,5",""),"24x2",""),"*","")," ",""))</f>
        <v>0</v>
      </c>
      <c r="CS73" s="3"/>
      <c r="CT73" s="9"/>
      <c r="CU73" s="9"/>
      <c r="CV73" s="9"/>
      <c r="CW73" s="9"/>
    </row>
    <row r="74" spans="1:101" ht="11.25" customHeight="1" x14ac:dyDescent="0.2">
      <c r="A74" s="22" t="str">
        <f>IF(D74&lt;&gt;"",MAX($A$7:A73)+1,"")</f>
        <v/>
      </c>
      <c r="B74" s="45"/>
      <c r="C74" s="45"/>
      <c r="D74" s="46"/>
      <c r="E74" s="46"/>
      <c r="F74" s="46"/>
      <c r="G74" s="70"/>
      <c r="H74" s="47" t="str">
        <f t="shared" si="50"/>
        <v/>
      </c>
      <c r="I74" s="46"/>
      <c r="J74" s="46"/>
      <c r="K74" s="45"/>
      <c r="L74" s="47" t="str">
        <f t="shared" si="51"/>
        <v/>
      </c>
      <c r="M74" s="46"/>
      <c r="N74" s="46"/>
      <c r="O74" s="45"/>
      <c r="P74" s="45"/>
      <c r="Q74" s="48" t="str">
        <f t="shared" si="52"/>
        <v/>
      </c>
      <c r="R74" s="48" t="str">
        <f t="shared" si="53"/>
        <v/>
      </c>
      <c r="S74" s="48" t="str">
        <f t="shared" si="54"/>
        <v/>
      </c>
      <c r="T74" s="48" t="str">
        <f t="shared" si="55"/>
        <v/>
      </c>
      <c r="U74" s="70"/>
      <c r="V74" s="70"/>
      <c r="W74" s="45"/>
      <c r="X74" s="45"/>
      <c r="Y74" s="45"/>
      <c r="Z74" s="45"/>
      <c r="AA74" s="48" t="str">
        <f t="shared" si="56"/>
        <v/>
      </c>
      <c r="AB74" s="48" t="str">
        <f t="shared" si="57"/>
        <v/>
      </c>
      <c r="AC74" s="3"/>
      <c r="AD74" s="47" t="str">
        <f ca="1">IF(ROW()-7&lt;=MAX($AX$8:$AX$305),CONCATENATE(IF(AND(AZ74&lt;&gt;"",AY74&lt;&gt;"Drážkovanie"),IF(RIGHT(VLOOKUP(ROW()-7,$AX$8:$AZ$305,2,FALSE),4)="dyha","Hrana ",IF(MID(VLOOKUP(ROW()-7,$AX$8:$AZ$305,2,FALSE),1,3)="HPL","","ABS ")),""),VLOOKUP(ROW()-7,$AX$8:$AZ$305,2,FALSE)),IF(ROW()-7&lt;=MAX($AX$8:$AX$305)+1,IF(SUM($AN$7:AN73)&lt;2,"Min. objednávka","Spolu odhad"),IF(AND(ROW()-7&lt;=MAX($AX$8:$AX$305)+2,AD73&lt;&gt;"Spolu odhad"),"Spolu odhad","")))</f>
        <v/>
      </c>
      <c r="AE74" s="47"/>
      <c r="AF74" s="47"/>
      <c r="AG74" s="47" t="str">
        <f t="shared" ca="1" si="58"/>
        <v/>
      </c>
      <c r="AH74" s="47" t="str">
        <f t="shared" ca="1" si="59"/>
        <v/>
      </c>
      <c r="AI74" s="47" t="str">
        <f t="shared" ca="1" si="60"/>
        <v/>
      </c>
      <c r="AJ74" s="117" t="str">
        <f t="shared" ca="1" si="61"/>
        <v/>
      </c>
      <c r="AK74" s="47" t="str">
        <f ca="1">IF(AY74&lt;&gt;"",ROUNDUP(IF(AX74&lt;=$BC$7,SUMIF($BB$8:$BB$299,AY74,$BJ$8:$BJ$299),0)+IF(AND(AX74&gt;$BC$7,AX74&lt;=$BE$7),SUMIF($BD$8:$BD$299,AY74,$BL$8:$BL$299),0)+IF(AND(AX74&gt;MAX($BC$7:$BC$299),AX74&lt;=MAX($BE$7:$BE$299)),SUMIF($BF$8:$BF$299,AY74,$BM$8:$BM$299),0),3),IF(AD74="dovoz odhad",SUMIF($AL$7:AL73,"m2",$AG$7:AG73),IF(AD74="lišta pod 80 mm",$AZ$304,IF(AD74="Drážkovanie",SUM($BN$8:$BN$299),IF(AD74="Zlepovanie (spájanie)",ROUNDUP(SUM($BK$8:$BK$299),3),IF(AD74="Formatovanie zlep. dielcov",ROUNDUP(SUM($BI$8:$BI$299),3),IF(AD74="Otvor na pánt Ø 35 mm",ROUNDUP(SUM($BT$8:$BT$299),3),"")))))))</f>
        <v/>
      </c>
      <c r="AL74" s="47" t="str">
        <f t="shared" ca="1" si="62"/>
        <v/>
      </c>
      <c r="AM74" s="119" t="str">
        <f t="shared" ca="1" si="63"/>
        <v/>
      </c>
      <c r="AN74" s="120" t="str">
        <f ca="1">IF(AD74="","",IF(AD74="Min. objednávka",2-SUM($AN$7:AN73),IF(AD74="Spolu odhad",ROUND(SUM($AN$7:AN73),2),IF(AM74="","???",ROUND(AG74*AM74,2)))))</f>
        <v/>
      </c>
      <c r="AO74" s="3"/>
      <c r="AP74" s="89" t="str">
        <f t="shared" si="64"/>
        <v/>
      </c>
      <c r="AQ74" s="3"/>
      <c r="AR74" s="22">
        <f t="shared" si="65"/>
        <v>1</v>
      </c>
      <c r="AS74" s="3"/>
      <c r="AT74" s="3"/>
      <c r="AU74" s="3"/>
      <c r="AV74" s="3"/>
      <c r="AW74" s="3"/>
      <c r="AX74" s="47" t="str">
        <f>IF(MAX($AX$7:AX73)+1&lt;=$AS$4,MAX($AX$7:AX73)+1,"")</f>
        <v/>
      </c>
      <c r="AY74" s="47" t="str">
        <f>IF(MAX($AX$7:AX73)+1&gt;$AS$4,"",IF(AX74&lt;=$BC$7,VLOOKUP(AX74,BA$8:BB$299,2,FALSE),IF(AX74&lt;=$BE$7,VLOOKUP(AX74,BC$8:BD$299,2,FALSE),IF(AX74&lt;=MAX($BE$8:$BE$299),VLOOKUP(AX74,BE$8:BF$299,2,FALSE),IF(AX74=$AS$4,VLOOKUP(AX74,$AS$4:$AU$4,2,FALSE),"")))))</f>
        <v/>
      </c>
      <c r="AZ74" s="47" t="str">
        <f>IF(MAX($AX$7:AX73)+1&gt;$AS$4,"",IF(AX74&lt;=$BC$7,"",IF(AX74&lt;=$BE$7,MID(VLOOKUP(AX74,BC$8:BD$299,2,FALSE),1,1),IF(AX74&lt;=MAX($BE$8:$BE$299),MID(VLOOKUP(AX74,BE$8:BF$299,2,FALSE),1,1),IF(AX74&lt;=$AS$4,VLOOKUP(AX74,$AS$4:$AU$4,3,FALSE),"")))))</f>
        <v/>
      </c>
      <c r="BA74" s="49" t="str">
        <f>IF(AND(BB74&lt;&gt;"",ISNA(VLOOKUP(BB74,BB$7:BB73,1,FALSE))),MAX(BA$7:BA73)+1,"")</f>
        <v/>
      </c>
      <c r="BB74" s="50" t="str">
        <f t="shared" si="66"/>
        <v/>
      </c>
      <c r="BC74" s="49" t="str">
        <f>IF(AND(BD74&lt;&gt;"",ISNA(VLOOKUP(BD74,BD$7:BD73,1,FALSE))),MAX(BC$7:BC73)+1,"")</f>
        <v/>
      </c>
      <c r="BD74" s="50" t="str">
        <f t="shared" si="67"/>
        <v/>
      </c>
      <c r="BE74" s="49" t="str">
        <f>IF(AND(BF74&lt;&gt;"",ISNA(VLOOKUP(BF74,BF$7:BF73,1,FALSE))),MAX(BE$7:BE73)+1,"")</f>
        <v/>
      </c>
      <c r="BF74" s="50" t="str">
        <f t="shared" si="68"/>
        <v/>
      </c>
      <c r="BG74" s="50" t="str">
        <f t="shared" si="69"/>
        <v xml:space="preserve">22x0,5 </v>
      </c>
      <c r="BH74" s="50" t="str">
        <f t="shared" si="70"/>
        <v xml:space="preserve">22x2 </v>
      </c>
      <c r="BI74" s="47" t="str">
        <f t="shared" si="71"/>
        <v/>
      </c>
      <c r="BJ74" s="47" t="str">
        <f t="shared" si="72"/>
        <v/>
      </c>
      <c r="BK74" s="47" t="str">
        <f t="shared" si="73"/>
        <v/>
      </c>
      <c r="BL74" s="47" t="str">
        <f t="shared" si="74"/>
        <v/>
      </c>
      <c r="BM74" s="47" t="str">
        <f t="shared" si="75"/>
        <v/>
      </c>
      <c r="BN74" s="51" t="str">
        <f t="shared" si="76"/>
        <v/>
      </c>
      <c r="BO74" s="51" t="str">
        <f t="shared" si="77"/>
        <v/>
      </c>
      <c r="BP74" s="51" t="str">
        <f t="shared" si="78"/>
        <v/>
      </c>
      <c r="BQ74" s="51" t="str">
        <f t="shared" si="79"/>
        <v/>
      </c>
      <c r="BR74" s="51" t="str">
        <f t="shared" si="80"/>
        <v/>
      </c>
      <c r="BS74" s="51" t="str">
        <f t="shared" si="81"/>
        <v/>
      </c>
      <c r="BT74" s="47" t="str">
        <f t="shared" si="82"/>
        <v/>
      </c>
      <c r="BU74" s="59" t="s">
        <v>380</v>
      </c>
      <c r="BV74" s="48" t="s">
        <v>375</v>
      </c>
      <c r="BW74" s="97"/>
      <c r="BX74" s="98"/>
      <c r="BY74" s="88"/>
      <c r="BZ74" s="99"/>
      <c r="CA74" s="100" t="s">
        <v>2363</v>
      </c>
      <c r="CB74" s="101" t="s">
        <v>80</v>
      </c>
      <c r="CC74" s="101">
        <v>252</v>
      </c>
      <c r="CD74" s="100">
        <v>17.810000000000002</v>
      </c>
      <c r="CE74" s="103"/>
      <c r="CF74" s="101" t="s">
        <v>804</v>
      </c>
      <c r="CG74" s="101">
        <v>5.7960000000000003</v>
      </c>
      <c r="CH74" s="101"/>
      <c r="CI74" s="104"/>
      <c r="CJ74" s="105" t="s">
        <v>80</v>
      </c>
      <c r="CL74" s="44"/>
      <c r="CN74" s="52">
        <f t="shared" si="83"/>
        <v>0</v>
      </c>
      <c r="CO74" s="53">
        <f t="shared" si="84"/>
        <v>0</v>
      </c>
      <c r="CP74" s="54">
        <f t="shared" si="85"/>
        <v>0</v>
      </c>
      <c r="CS74" s="3"/>
      <c r="CT74" s="9"/>
      <c r="CU74" s="9"/>
      <c r="CV74" s="9"/>
      <c r="CW74" s="9"/>
    </row>
    <row r="75" spans="1:101" ht="11.25" customHeight="1" x14ac:dyDescent="0.2">
      <c r="A75" s="22" t="str">
        <f>IF(D75&lt;&gt;"",MAX($A$7:A74)+1,"")</f>
        <v/>
      </c>
      <c r="B75" s="45"/>
      <c r="C75" s="45"/>
      <c r="D75" s="46"/>
      <c r="E75" s="46"/>
      <c r="F75" s="46"/>
      <c r="G75" s="70"/>
      <c r="H75" s="47" t="str">
        <f t="shared" si="50"/>
        <v/>
      </c>
      <c r="I75" s="46"/>
      <c r="J75" s="46"/>
      <c r="K75" s="45"/>
      <c r="L75" s="47" t="str">
        <f t="shared" si="51"/>
        <v/>
      </c>
      <c r="M75" s="46"/>
      <c r="N75" s="46"/>
      <c r="O75" s="45"/>
      <c r="P75" s="45"/>
      <c r="Q75" s="48" t="str">
        <f t="shared" si="52"/>
        <v/>
      </c>
      <c r="R75" s="48" t="str">
        <f t="shared" si="53"/>
        <v/>
      </c>
      <c r="S75" s="48" t="str">
        <f t="shared" si="54"/>
        <v/>
      </c>
      <c r="T75" s="48" t="str">
        <f t="shared" si="55"/>
        <v/>
      </c>
      <c r="U75" s="70"/>
      <c r="V75" s="70"/>
      <c r="W75" s="45"/>
      <c r="X75" s="45"/>
      <c r="Y75" s="45"/>
      <c r="Z75" s="45"/>
      <c r="AA75" s="48" t="str">
        <f t="shared" si="56"/>
        <v/>
      </c>
      <c r="AB75" s="48" t="str">
        <f t="shared" si="57"/>
        <v/>
      </c>
      <c r="AC75" s="3"/>
      <c r="AD75" s="47" t="str">
        <f ca="1">IF(ROW()-7&lt;=MAX($AX$8:$AX$305),CONCATENATE(IF(AND(AZ75&lt;&gt;"",AY75&lt;&gt;"Drážkovanie"),IF(RIGHT(VLOOKUP(ROW()-7,$AX$8:$AZ$305,2,FALSE),4)="dyha","Hrana ",IF(MID(VLOOKUP(ROW()-7,$AX$8:$AZ$305,2,FALSE),1,3)="HPL","","ABS ")),""),VLOOKUP(ROW()-7,$AX$8:$AZ$305,2,FALSE)),IF(ROW()-7&lt;=MAX($AX$8:$AX$305)+1,IF(SUM($AN$7:AN74)&lt;2,"Min. objednávka","Spolu odhad"),IF(AND(ROW()-7&lt;=MAX($AX$8:$AX$305)+2,AD74&lt;&gt;"Spolu odhad"),"Spolu odhad","")))</f>
        <v/>
      </c>
      <c r="AE75" s="47"/>
      <c r="AF75" s="47"/>
      <c r="AG75" s="47" t="str">
        <f t="shared" ca="1" si="58"/>
        <v/>
      </c>
      <c r="AH75" s="47" t="str">
        <f t="shared" ca="1" si="59"/>
        <v/>
      </c>
      <c r="AI75" s="47" t="str">
        <f t="shared" ca="1" si="60"/>
        <v/>
      </c>
      <c r="AJ75" s="117" t="str">
        <f t="shared" ca="1" si="61"/>
        <v/>
      </c>
      <c r="AK75" s="47" t="str">
        <f ca="1">IF(AY75&lt;&gt;"",ROUNDUP(IF(AX75&lt;=$BC$7,SUMIF($BB$8:$BB$299,AY75,$BJ$8:$BJ$299),0)+IF(AND(AX75&gt;$BC$7,AX75&lt;=$BE$7),SUMIF($BD$8:$BD$299,AY75,$BL$8:$BL$299),0)+IF(AND(AX75&gt;MAX($BC$7:$BC$299),AX75&lt;=MAX($BE$7:$BE$299)),SUMIF($BF$8:$BF$299,AY75,$BM$8:$BM$299),0),3),IF(AD75="dovoz odhad",SUMIF($AL$7:AL74,"m2",$AG$7:AG74),IF(AD75="lišta pod 80 mm",$AZ$304,IF(AD75="Drážkovanie",SUM($BN$8:$BN$299),IF(AD75="Zlepovanie (spájanie)",ROUNDUP(SUM($BK$8:$BK$299),3),IF(AD75="Formatovanie zlep. dielcov",ROUNDUP(SUM($BI$8:$BI$299),3),IF(AD75="Otvor na pánt Ø 35 mm",ROUNDUP(SUM($BT$8:$BT$299),3),"")))))))</f>
        <v/>
      </c>
      <c r="AL75" s="47" t="str">
        <f t="shared" ca="1" si="62"/>
        <v/>
      </c>
      <c r="AM75" s="119" t="str">
        <f t="shared" ca="1" si="63"/>
        <v/>
      </c>
      <c r="AN75" s="120" t="str">
        <f ca="1">IF(AD75="","",IF(AD75="Min. objednávka",2-SUM($AN$7:AN74),IF(AD75="Spolu odhad",ROUND(SUM($AN$7:AN74),2),IF(AM75="","???",ROUND(AG75*AM75,2)))))</f>
        <v/>
      </c>
      <c r="AO75" s="3"/>
      <c r="AP75" s="89" t="str">
        <f t="shared" si="64"/>
        <v/>
      </c>
      <c r="AQ75" s="3"/>
      <c r="AR75" s="22">
        <f t="shared" si="65"/>
        <v>1</v>
      </c>
      <c r="AS75" s="3"/>
      <c r="AT75" s="3"/>
      <c r="AU75" s="3"/>
      <c r="AV75" s="3"/>
      <c r="AW75" s="3"/>
      <c r="AX75" s="47" t="str">
        <f>IF(MAX($AX$7:AX74)+1&lt;=$AS$4,MAX($AX$7:AX74)+1,"")</f>
        <v/>
      </c>
      <c r="AY75" s="47" t="str">
        <f>IF(MAX($AX$7:AX74)+1&gt;$AS$4,"",IF(AX75&lt;=$BC$7,VLOOKUP(AX75,BA$8:BB$299,2,FALSE),IF(AX75&lt;=$BE$7,VLOOKUP(AX75,BC$8:BD$299,2,FALSE),IF(AX75&lt;=MAX($BE$8:$BE$299),VLOOKUP(AX75,BE$8:BF$299,2,FALSE),IF(AX75=$AS$4,VLOOKUP(AX75,$AS$4:$AU$4,2,FALSE),"")))))</f>
        <v/>
      </c>
      <c r="AZ75" s="47" t="str">
        <f>IF(MAX($AX$7:AX74)+1&gt;$AS$4,"",IF(AX75&lt;=$BC$7,"",IF(AX75&lt;=$BE$7,MID(VLOOKUP(AX75,BC$8:BD$299,2,FALSE),1,1),IF(AX75&lt;=MAX($BE$8:$BE$299),MID(VLOOKUP(AX75,BE$8:BF$299,2,FALSE),1,1),IF(AX75&lt;=$AS$4,VLOOKUP(AX75,$AS$4:$AU$4,3,FALSE),"")))))</f>
        <v/>
      </c>
      <c r="BA75" s="49" t="str">
        <f>IF(AND(BB75&lt;&gt;"",ISNA(VLOOKUP(BB75,BB$7:BB74,1,FALSE))),MAX(BA$7:BA74)+1,"")</f>
        <v/>
      </c>
      <c r="BB75" s="50" t="str">
        <f t="shared" si="66"/>
        <v/>
      </c>
      <c r="BC75" s="49" t="str">
        <f>IF(AND(BD75&lt;&gt;"",ISNA(VLOOKUP(BD75,BD$7:BD74,1,FALSE))),MAX(BC$7:BC74)+1,"")</f>
        <v/>
      </c>
      <c r="BD75" s="50" t="str">
        <f t="shared" si="67"/>
        <v/>
      </c>
      <c r="BE75" s="49" t="str">
        <f>IF(AND(BF75&lt;&gt;"",ISNA(VLOOKUP(BF75,BF$7:BF74,1,FALSE))),MAX(BE$7:BE74)+1,"")</f>
        <v/>
      </c>
      <c r="BF75" s="50" t="str">
        <f t="shared" si="68"/>
        <v/>
      </c>
      <c r="BG75" s="50" t="str">
        <f t="shared" si="69"/>
        <v xml:space="preserve">22x0,5 </v>
      </c>
      <c r="BH75" s="50" t="str">
        <f t="shared" si="70"/>
        <v xml:space="preserve">22x2 </v>
      </c>
      <c r="BI75" s="47" t="str">
        <f t="shared" si="71"/>
        <v/>
      </c>
      <c r="BJ75" s="47" t="str">
        <f t="shared" si="72"/>
        <v/>
      </c>
      <c r="BK75" s="47" t="str">
        <f t="shared" si="73"/>
        <v/>
      </c>
      <c r="BL75" s="47" t="str">
        <f t="shared" si="74"/>
        <v/>
      </c>
      <c r="BM75" s="47" t="str">
        <f t="shared" si="75"/>
        <v/>
      </c>
      <c r="BN75" s="51" t="str">
        <f t="shared" si="76"/>
        <v/>
      </c>
      <c r="BO75" s="51" t="str">
        <f t="shared" si="77"/>
        <v/>
      </c>
      <c r="BP75" s="51" t="str">
        <f t="shared" si="78"/>
        <v/>
      </c>
      <c r="BQ75" s="51" t="str">
        <f t="shared" si="79"/>
        <v/>
      </c>
      <c r="BR75" s="51" t="str">
        <f t="shared" si="80"/>
        <v/>
      </c>
      <c r="BS75" s="51" t="str">
        <f t="shared" si="81"/>
        <v/>
      </c>
      <c r="BT75" s="47" t="str">
        <f t="shared" si="82"/>
        <v/>
      </c>
      <c r="BU75" s="59" t="s">
        <v>1149</v>
      </c>
      <c r="BV75" s="48" t="s">
        <v>377</v>
      </c>
      <c r="BW75" s="97"/>
      <c r="BX75" s="98"/>
      <c r="BY75" s="88"/>
      <c r="BZ75" s="99"/>
      <c r="CA75" s="100" t="s">
        <v>2364</v>
      </c>
      <c r="CB75" s="101" t="s">
        <v>81</v>
      </c>
      <c r="CC75" s="101">
        <v>222</v>
      </c>
      <c r="CD75" s="100">
        <v>16.630000000000003</v>
      </c>
      <c r="CE75" s="103"/>
      <c r="CF75" s="101" t="s">
        <v>804</v>
      </c>
      <c r="CG75" s="101">
        <v>5.7960000000000003</v>
      </c>
      <c r="CH75" s="101"/>
      <c r="CI75" s="104"/>
      <c r="CJ75" s="105" t="s">
        <v>81</v>
      </c>
      <c r="CL75" s="44"/>
      <c r="CN75" s="52">
        <f t="shared" si="83"/>
        <v>0</v>
      </c>
      <c r="CO75" s="53">
        <f t="shared" si="84"/>
        <v>0</v>
      </c>
      <c r="CP75" s="54">
        <f t="shared" si="85"/>
        <v>0</v>
      </c>
      <c r="CS75" s="3"/>
      <c r="CT75" s="9"/>
      <c r="CU75" s="9"/>
      <c r="CV75" s="9"/>
      <c r="CW75" s="9"/>
    </row>
    <row r="76" spans="1:101" ht="11.25" customHeight="1" x14ac:dyDescent="0.2">
      <c r="A76" s="22" t="str">
        <f>IF(D76&lt;&gt;"",MAX($A$7:A75)+1,"")</f>
        <v/>
      </c>
      <c r="B76" s="45"/>
      <c r="C76" s="45"/>
      <c r="D76" s="46"/>
      <c r="E76" s="46"/>
      <c r="F76" s="46"/>
      <c r="G76" s="70"/>
      <c r="H76" s="47" t="str">
        <f t="shared" si="50"/>
        <v/>
      </c>
      <c r="I76" s="46"/>
      <c r="J76" s="46"/>
      <c r="K76" s="45"/>
      <c r="L76" s="47" t="str">
        <f t="shared" si="51"/>
        <v/>
      </c>
      <c r="M76" s="46"/>
      <c r="N76" s="46"/>
      <c r="O76" s="45"/>
      <c r="P76" s="45"/>
      <c r="Q76" s="48" t="str">
        <f t="shared" si="52"/>
        <v/>
      </c>
      <c r="R76" s="48" t="str">
        <f t="shared" si="53"/>
        <v/>
      </c>
      <c r="S76" s="48" t="str">
        <f t="shared" si="54"/>
        <v/>
      </c>
      <c r="T76" s="48" t="str">
        <f t="shared" si="55"/>
        <v/>
      </c>
      <c r="U76" s="70"/>
      <c r="V76" s="70"/>
      <c r="W76" s="45"/>
      <c r="X76" s="45"/>
      <c r="Y76" s="45"/>
      <c r="Z76" s="45"/>
      <c r="AA76" s="48" t="str">
        <f t="shared" si="56"/>
        <v/>
      </c>
      <c r="AB76" s="48" t="str">
        <f t="shared" si="57"/>
        <v/>
      </c>
      <c r="AC76" s="3"/>
      <c r="AD76" s="47" t="str">
        <f ca="1">IF(ROW()-7&lt;=MAX($AX$8:$AX$305),CONCATENATE(IF(AND(AZ76&lt;&gt;"",AY76&lt;&gt;"Drážkovanie"),IF(RIGHT(VLOOKUP(ROW()-7,$AX$8:$AZ$305,2,FALSE),4)="dyha","Hrana ",IF(MID(VLOOKUP(ROW()-7,$AX$8:$AZ$305,2,FALSE),1,3)="HPL","","ABS ")),""),VLOOKUP(ROW()-7,$AX$8:$AZ$305,2,FALSE)),IF(ROW()-7&lt;=MAX($AX$8:$AX$305)+1,IF(SUM($AN$7:AN75)&lt;2,"Min. objednávka","Spolu odhad"),IF(AND(ROW()-7&lt;=MAX($AX$8:$AX$305)+2,AD75&lt;&gt;"Spolu odhad"),"Spolu odhad","")))</f>
        <v/>
      </c>
      <c r="AE76" s="47"/>
      <c r="AF76" s="47"/>
      <c r="AG76" s="47" t="str">
        <f t="shared" ca="1" si="58"/>
        <v/>
      </c>
      <c r="AH76" s="47" t="str">
        <f t="shared" ca="1" si="59"/>
        <v/>
      </c>
      <c r="AI76" s="47" t="str">
        <f t="shared" ca="1" si="60"/>
        <v/>
      </c>
      <c r="AJ76" s="117" t="str">
        <f t="shared" ca="1" si="61"/>
        <v/>
      </c>
      <c r="AK76" s="47" t="str">
        <f ca="1">IF(AY76&lt;&gt;"",ROUNDUP(IF(AX76&lt;=$BC$7,SUMIF($BB$8:$BB$299,AY76,$BJ$8:$BJ$299),0)+IF(AND(AX76&gt;$BC$7,AX76&lt;=$BE$7),SUMIF($BD$8:$BD$299,AY76,$BL$8:$BL$299),0)+IF(AND(AX76&gt;MAX($BC$7:$BC$299),AX76&lt;=MAX($BE$7:$BE$299)),SUMIF($BF$8:$BF$299,AY76,$BM$8:$BM$299),0),3),IF(AD76="dovoz odhad",SUMIF($AL$7:AL75,"m2",$AG$7:AG75),IF(AD76="lišta pod 80 mm",$AZ$304,IF(AD76="Drážkovanie",SUM($BN$8:$BN$299),IF(AD76="Zlepovanie (spájanie)",ROUNDUP(SUM($BK$8:$BK$299),3),IF(AD76="Formatovanie zlep. dielcov",ROUNDUP(SUM($BI$8:$BI$299),3),IF(AD76="Otvor na pánt Ø 35 mm",ROUNDUP(SUM($BT$8:$BT$299),3),"")))))))</f>
        <v/>
      </c>
      <c r="AL76" s="47" t="str">
        <f t="shared" ca="1" si="62"/>
        <v/>
      </c>
      <c r="AM76" s="119" t="str">
        <f t="shared" ca="1" si="63"/>
        <v/>
      </c>
      <c r="AN76" s="120" t="str">
        <f ca="1">IF(AD76="","",IF(AD76="Min. objednávka",2-SUM($AN$7:AN75),IF(AD76="Spolu odhad",ROUND(SUM($AN$7:AN75),2),IF(AM76="","???",ROUND(AG76*AM76,2)))))</f>
        <v/>
      </c>
      <c r="AO76" s="3"/>
      <c r="AP76" s="89" t="str">
        <f t="shared" si="64"/>
        <v/>
      </c>
      <c r="AQ76" s="3"/>
      <c r="AR76" s="22">
        <f t="shared" si="65"/>
        <v>1</v>
      </c>
      <c r="AS76" s="3"/>
      <c r="AT76" s="3"/>
      <c r="AU76" s="3"/>
      <c r="AV76" s="3"/>
      <c r="AW76" s="3"/>
      <c r="AX76" s="47" t="str">
        <f>IF(MAX($AX$7:AX75)+1&lt;=$AS$4,MAX($AX$7:AX75)+1,"")</f>
        <v/>
      </c>
      <c r="AY76" s="47" t="str">
        <f>IF(MAX($AX$7:AX75)+1&gt;$AS$4,"",IF(AX76&lt;=$BC$7,VLOOKUP(AX76,BA$8:BB$299,2,FALSE),IF(AX76&lt;=$BE$7,VLOOKUP(AX76,BC$8:BD$299,2,FALSE),IF(AX76&lt;=MAX($BE$8:$BE$299),VLOOKUP(AX76,BE$8:BF$299,2,FALSE),IF(AX76=$AS$4,VLOOKUP(AX76,$AS$4:$AU$4,2,FALSE),"")))))</f>
        <v/>
      </c>
      <c r="AZ76" s="47" t="str">
        <f>IF(MAX($AX$7:AX75)+1&gt;$AS$4,"",IF(AX76&lt;=$BC$7,"",IF(AX76&lt;=$BE$7,MID(VLOOKUP(AX76,BC$8:BD$299,2,FALSE),1,1),IF(AX76&lt;=MAX($BE$8:$BE$299),MID(VLOOKUP(AX76,BE$8:BF$299,2,FALSE),1,1),IF(AX76&lt;=$AS$4,VLOOKUP(AX76,$AS$4:$AU$4,3,FALSE),"")))))</f>
        <v/>
      </c>
      <c r="BA76" s="49" t="str">
        <f>IF(AND(BB76&lt;&gt;"",ISNA(VLOOKUP(BB76,BB$7:BB75,1,FALSE))),MAX(BA$7:BA75)+1,"")</f>
        <v/>
      </c>
      <c r="BB76" s="50" t="str">
        <f t="shared" si="66"/>
        <v/>
      </c>
      <c r="BC76" s="49" t="str">
        <f>IF(AND(BD76&lt;&gt;"",ISNA(VLOOKUP(BD76,BD$7:BD75,1,FALSE))),MAX(BC$7:BC75)+1,"")</f>
        <v/>
      </c>
      <c r="BD76" s="50" t="str">
        <f t="shared" si="67"/>
        <v/>
      </c>
      <c r="BE76" s="49" t="str">
        <f>IF(AND(BF76&lt;&gt;"",ISNA(VLOOKUP(BF76,BF$7:BF75,1,FALSE))),MAX(BE$7:BE75)+1,"")</f>
        <v/>
      </c>
      <c r="BF76" s="50" t="str">
        <f t="shared" si="68"/>
        <v/>
      </c>
      <c r="BG76" s="50" t="str">
        <f t="shared" si="69"/>
        <v xml:space="preserve">22x0,5 </v>
      </c>
      <c r="BH76" s="50" t="str">
        <f t="shared" si="70"/>
        <v xml:space="preserve">22x2 </v>
      </c>
      <c r="BI76" s="47" t="str">
        <f t="shared" si="71"/>
        <v/>
      </c>
      <c r="BJ76" s="47" t="str">
        <f t="shared" si="72"/>
        <v/>
      </c>
      <c r="BK76" s="47" t="str">
        <f t="shared" si="73"/>
        <v/>
      </c>
      <c r="BL76" s="47" t="str">
        <f t="shared" si="74"/>
        <v/>
      </c>
      <c r="BM76" s="47" t="str">
        <f t="shared" si="75"/>
        <v/>
      </c>
      <c r="BN76" s="51" t="str">
        <f t="shared" si="76"/>
        <v/>
      </c>
      <c r="BO76" s="51" t="str">
        <f t="shared" si="77"/>
        <v/>
      </c>
      <c r="BP76" s="51" t="str">
        <f t="shared" si="78"/>
        <v/>
      </c>
      <c r="BQ76" s="51" t="str">
        <f t="shared" si="79"/>
        <v/>
      </c>
      <c r="BR76" s="51" t="str">
        <f t="shared" si="80"/>
        <v/>
      </c>
      <c r="BS76" s="51" t="str">
        <f t="shared" si="81"/>
        <v/>
      </c>
      <c r="BT76" s="47" t="str">
        <f t="shared" si="82"/>
        <v/>
      </c>
      <c r="BU76" s="59" t="s">
        <v>1150</v>
      </c>
      <c r="BV76" s="48" t="s">
        <v>379</v>
      </c>
      <c r="BW76" s="97"/>
      <c r="BX76" s="98"/>
      <c r="BY76" s="88"/>
      <c r="BZ76" s="99"/>
      <c r="CA76" s="100" t="s">
        <v>2365</v>
      </c>
      <c r="CB76" s="101" t="s">
        <v>881</v>
      </c>
      <c r="CC76" s="101">
        <v>208</v>
      </c>
      <c r="CD76" s="100">
        <v>17.810000000000002</v>
      </c>
      <c r="CE76" s="103"/>
      <c r="CF76" s="101" t="s">
        <v>804</v>
      </c>
      <c r="CG76" s="101">
        <v>5.7960000000000003</v>
      </c>
      <c r="CH76" s="101"/>
      <c r="CI76" s="104"/>
      <c r="CJ76" s="105" t="s">
        <v>881</v>
      </c>
      <c r="CL76" s="44"/>
      <c r="CN76" s="52">
        <f t="shared" si="83"/>
        <v>0</v>
      </c>
      <c r="CO76" s="53">
        <f t="shared" si="84"/>
        <v>0</v>
      </c>
      <c r="CP76" s="54">
        <f t="shared" si="85"/>
        <v>0</v>
      </c>
      <c r="CS76" s="3"/>
      <c r="CT76" s="9"/>
      <c r="CU76" s="9"/>
      <c r="CV76" s="9"/>
      <c r="CW76" s="9"/>
    </row>
    <row r="77" spans="1:101" ht="11.25" customHeight="1" x14ac:dyDescent="0.2">
      <c r="A77" s="22" t="str">
        <f>IF(D77&lt;&gt;"",MAX($A$7:A76)+1,"")</f>
        <v/>
      </c>
      <c r="B77" s="45"/>
      <c r="C77" s="45"/>
      <c r="D77" s="46"/>
      <c r="E77" s="46"/>
      <c r="F77" s="46"/>
      <c r="G77" s="70"/>
      <c r="H77" s="47" t="str">
        <f t="shared" si="50"/>
        <v/>
      </c>
      <c r="I77" s="46"/>
      <c r="J77" s="46"/>
      <c r="K77" s="45"/>
      <c r="L77" s="47" t="str">
        <f t="shared" si="51"/>
        <v/>
      </c>
      <c r="M77" s="46"/>
      <c r="N77" s="46"/>
      <c r="O77" s="45"/>
      <c r="P77" s="45"/>
      <c r="Q77" s="48" t="str">
        <f t="shared" si="52"/>
        <v/>
      </c>
      <c r="R77" s="48" t="str">
        <f t="shared" si="53"/>
        <v/>
      </c>
      <c r="S77" s="48" t="str">
        <f t="shared" si="54"/>
        <v/>
      </c>
      <c r="T77" s="48" t="str">
        <f t="shared" si="55"/>
        <v/>
      </c>
      <c r="U77" s="70"/>
      <c r="V77" s="70"/>
      <c r="W77" s="45"/>
      <c r="X77" s="45"/>
      <c r="Y77" s="45"/>
      <c r="Z77" s="45"/>
      <c r="AA77" s="48" t="str">
        <f t="shared" si="56"/>
        <v/>
      </c>
      <c r="AB77" s="48" t="str">
        <f t="shared" si="57"/>
        <v/>
      </c>
      <c r="AC77" s="3"/>
      <c r="AD77" s="47" t="str">
        <f ca="1">IF(ROW()-7&lt;=MAX($AX$8:$AX$305),CONCATENATE(IF(AND(AZ77&lt;&gt;"",AY77&lt;&gt;"Drážkovanie"),IF(RIGHT(VLOOKUP(ROW()-7,$AX$8:$AZ$305,2,FALSE),4)="dyha","Hrana ",IF(MID(VLOOKUP(ROW()-7,$AX$8:$AZ$305,2,FALSE),1,3)="HPL","","ABS ")),""),VLOOKUP(ROW()-7,$AX$8:$AZ$305,2,FALSE)),IF(ROW()-7&lt;=MAX($AX$8:$AX$305)+1,IF(SUM($AN$7:AN76)&lt;2,"Min. objednávka","Spolu odhad"),IF(AND(ROW()-7&lt;=MAX($AX$8:$AX$305)+2,AD76&lt;&gt;"Spolu odhad"),"Spolu odhad","")))</f>
        <v/>
      </c>
      <c r="AE77" s="47"/>
      <c r="AF77" s="47"/>
      <c r="AG77" s="47" t="str">
        <f t="shared" ca="1" si="58"/>
        <v/>
      </c>
      <c r="AH77" s="47" t="str">
        <f t="shared" ca="1" si="59"/>
        <v/>
      </c>
      <c r="AI77" s="47" t="str">
        <f t="shared" ca="1" si="60"/>
        <v/>
      </c>
      <c r="AJ77" s="117" t="str">
        <f t="shared" ca="1" si="61"/>
        <v/>
      </c>
      <c r="AK77" s="47" t="str">
        <f ca="1">IF(AY77&lt;&gt;"",ROUNDUP(IF(AX77&lt;=$BC$7,SUMIF($BB$8:$BB$299,AY77,$BJ$8:$BJ$299),0)+IF(AND(AX77&gt;$BC$7,AX77&lt;=$BE$7),SUMIF($BD$8:$BD$299,AY77,$BL$8:$BL$299),0)+IF(AND(AX77&gt;MAX($BC$7:$BC$299),AX77&lt;=MAX($BE$7:$BE$299)),SUMIF($BF$8:$BF$299,AY77,$BM$8:$BM$299),0),3),IF(AD77="dovoz odhad",SUMIF($AL$7:AL76,"m2",$AG$7:AG76),IF(AD77="lišta pod 80 mm",$AZ$304,IF(AD77="Drážkovanie",SUM($BN$8:$BN$299),IF(AD77="Zlepovanie (spájanie)",ROUNDUP(SUM($BK$8:$BK$299),3),IF(AD77="Formatovanie zlep. dielcov",ROUNDUP(SUM($BI$8:$BI$299),3),IF(AD77="Otvor na pánt Ø 35 mm",ROUNDUP(SUM($BT$8:$BT$299),3),"")))))))</f>
        <v/>
      </c>
      <c r="AL77" s="47" t="str">
        <f t="shared" ca="1" si="62"/>
        <v/>
      </c>
      <c r="AM77" s="119" t="str">
        <f t="shared" ca="1" si="63"/>
        <v/>
      </c>
      <c r="AN77" s="120" t="str">
        <f ca="1">IF(AD77="","",IF(AD77="Min. objednávka",2-SUM($AN$7:AN76),IF(AD77="Spolu odhad",ROUND(SUM($AN$7:AN76),2),IF(AM77="","???",ROUND(AG77*AM77,2)))))</f>
        <v/>
      </c>
      <c r="AO77" s="3"/>
      <c r="AP77" s="89" t="str">
        <f t="shared" si="64"/>
        <v/>
      </c>
      <c r="AQ77" s="3"/>
      <c r="AR77" s="22">
        <f t="shared" si="65"/>
        <v>1</v>
      </c>
      <c r="AS77" s="3"/>
      <c r="AT77" s="3"/>
      <c r="AU77" s="3"/>
      <c r="AV77" s="3"/>
      <c r="AW77" s="3"/>
      <c r="AX77" s="47" t="str">
        <f>IF(MAX($AX$7:AX76)+1&lt;=$AS$4,MAX($AX$7:AX76)+1,"")</f>
        <v/>
      </c>
      <c r="AY77" s="47" t="str">
        <f>IF(MAX($AX$7:AX76)+1&gt;$AS$4,"",IF(AX77&lt;=$BC$7,VLOOKUP(AX77,BA$8:BB$299,2,FALSE),IF(AX77&lt;=$BE$7,VLOOKUP(AX77,BC$8:BD$299,2,FALSE),IF(AX77&lt;=MAX($BE$8:$BE$299),VLOOKUP(AX77,BE$8:BF$299,2,FALSE),IF(AX77=$AS$4,VLOOKUP(AX77,$AS$4:$AU$4,2,FALSE),"")))))</f>
        <v/>
      </c>
      <c r="AZ77" s="47" t="str">
        <f>IF(MAX($AX$7:AX76)+1&gt;$AS$4,"",IF(AX77&lt;=$BC$7,"",IF(AX77&lt;=$BE$7,MID(VLOOKUP(AX77,BC$8:BD$299,2,FALSE),1,1),IF(AX77&lt;=MAX($BE$8:$BE$299),MID(VLOOKUP(AX77,BE$8:BF$299,2,FALSE),1,1),IF(AX77&lt;=$AS$4,VLOOKUP(AX77,$AS$4:$AU$4,3,FALSE),"")))))</f>
        <v/>
      </c>
      <c r="BA77" s="49" t="str">
        <f>IF(AND(BB77&lt;&gt;"",ISNA(VLOOKUP(BB77,BB$7:BB76,1,FALSE))),MAX(BA$7:BA76)+1,"")</f>
        <v/>
      </c>
      <c r="BB77" s="50" t="str">
        <f t="shared" si="66"/>
        <v/>
      </c>
      <c r="BC77" s="49" t="str">
        <f>IF(AND(BD77&lt;&gt;"",ISNA(VLOOKUP(BD77,BD$7:BD76,1,FALSE))),MAX(BC$7:BC76)+1,"")</f>
        <v/>
      </c>
      <c r="BD77" s="50" t="str">
        <f t="shared" si="67"/>
        <v/>
      </c>
      <c r="BE77" s="49" t="str">
        <f>IF(AND(BF77&lt;&gt;"",ISNA(VLOOKUP(BF77,BF$7:BF76,1,FALSE))),MAX(BE$7:BE76)+1,"")</f>
        <v/>
      </c>
      <c r="BF77" s="50" t="str">
        <f t="shared" si="68"/>
        <v/>
      </c>
      <c r="BG77" s="50" t="str">
        <f t="shared" si="69"/>
        <v xml:space="preserve">22x0,5 </v>
      </c>
      <c r="BH77" s="50" t="str">
        <f t="shared" si="70"/>
        <v xml:space="preserve">22x2 </v>
      </c>
      <c r="BI77" s="47" t="str">
        <f t="shared" si="71"/>
        <v/>
      </c>
      <c r="BJ77" s="47" t="str">
        <f t="shared" si="72"/>
        <v/>
      </c>
      <c r="BK77" s="47" t="str">
        <f t="shared" si="73"/>
        <v/>
      </c>
      <c r="BL77" s="47" t="str">
        <f t="shared" si="74"/>
        <v/>
      </c>
      <c r="BM77" s="47" t="str">
        <f t="shared" si="75"/>
        <v/>
      </c>
      <c r="BN77" s="51" t="str">
        <f t="shared" si="76"/>
        <v/>
      </c>
      <c r="BO77" s="51" t="str">
        <f t="shared" si="77"/>
        <v/>
      </c>
      <c r="BP77" s="51" t="str">
        <f t="shared" si="78"/>
        <v/>
      </c>
      <c r="BQ77" s="51" t="str">
        <f t="shared" si="79"/>
        <v/>
      </c>
      <c r="BR77" s="51" t="str">
        <f t="shared" si="80"/>
        <v/>
      </c>
      <c r="BS77" s="51" t="str">
        <f t="shared" si="81"/>
        <v/>
      </c>
      <c r="BT77" s="47" t="str">
        <f t="shared" si="82"/>
        <v/>
      </c>
      <c r="BU77" s="59" t="s">
        <v>382</v>
      </c>
      <c r="BV77" s="48" t="s">
        <v>1181</v>
      </c>
      <c r="BW77" s="97"/>
      <c r="BX77" s="98"/>
      <c r="BY77" s="88"/>
      <c r="BZ77" s="99"/>
      <c r="CA77" s="100" t="s">
        <v>2366</v>
      </c>
      <c r="CB77" s="101" t="s">
        <v>882</v>
      </c>
      <c r="CC77" s="101">
        <v>265</v>
      </c>
      <c r="CD77" s="100">
        <v>17.810000000000002</v>
      </c>
      <c r="CE77" s="103"/>
      <c r="CF77" s="101" t="s">
        <v>804</v>
      </c>
      <c r="CG77" s="101">
        <v>5.7960000000000003</v>
      </c>
      <c r="CH77" s="101"/>
      <c r="CI77" s="104"/>
      <c r="CJ77" s="105" t="s">
        <v>882</v>
      </c>
      <c r="CL77" s="44"/>
      <c r="CN77" s="52">
        <f t="shared" si="83"/>
        <v>0</v>
      </c>
      <c r="CO77" s="53">
        <f t="shared" si="84"/>
        <v>0</v>
      </c>
      <c r="CP77" s="54">
        <f t="shared" si="85"/>
        <v>0</v>
      </c>
      <c r="CS77" s="3"/>
      <c r="CT77" s="9"/>
      <c r="CU77" s="9"/>
      <c r="CV77" s="9"/>
      <c r="CW77" s="9"/>
    </row>
    <row r="78" spans="1:101" ht="11.25" customHeight="1" x14ac:dyDescent="0.2">
      <c r="A78" s="22" t="str">
        <f>IF(D78&lt;&gt;"",MAX($A$7:A77)+1,"")</f>
        <v/>
      </c>
      <c r="B78" s="45"/>
      <c r="C78" s="45"/>
      <c r="D78" s="46"/>
      <c r="E78" s="46"/>
      <c r="F78" s="46"/>
      <c r="G78" s="70"/>
      <c r="H78" s="47" t="str">
        <f t="shared" si="50"/>
        <v/>
      </c>
      <c r="I78" s="46"/>
      <c r="J78" s="46"/>
      <c r="K78" s="45"/>
      <c r="L78" s="47" t="str">
        <f t="shared" si="51"/>
        <v/>
      </c>
      <c r="M78" s="46"/>
      <c r="N78" s="46"/>
      <c r="O78" s="45"/>
      <c r="P78" s="45"/>
      <c r="Q78" s="48" t="str">
        <f t="shared" si="52"/>
        <v/>
      </c>
      <c r="R78" s="48" t="str">
        <f t="shared" si="53"/>
        <v/>
      </c>
      <c r="S78" s="48" t="str">
        <f t="shared" si="54"/>
        <v/>
      </c>
      <c r="T78" s="48" t="str">
        <f t="shared" si="55"/>
        <v/>
      </c>
      <c r="U78" s="70"/>
      <c r="V78" s="70"/>
      <c r="W78" s="45"/>
      <c r="X78" s="45"/>
      <c r="Y78" s="45"/>
      <c r="Z78" s="45"/>
      <c r="AA78" s="48" t="str">
        <f t="shared" si="56"/>
        <v/>
      </c>
      <c r="AB78" s="48" t="str">
        <f t="shared" si="57"/>
        <v/>
      </c>
      <c r="AC78" s="3"/>
      <c r="AD78" s="47" t="str">
        <f ca="1">IF(ROW()-7&lt;=MAX($AX$8:$AX$305),CONCATENATE(IF(AND(AZ78&lt;&gt;"",AY78&lt;&gt;"Drážkovanie"),IF(RIGHT(VLOOKUP(ROW()-7,$AX$8:$AZ$305,2,FALSE),4)="dyha","Hrana ",IF(MID(VLOOKUP(ROW()-7,$AX$8:$AZ$305,2,FALSE),1,3)="HPL","","ABS ")),""),VLOOKUP(ROW()-7,$AX$8:$AZ$305,2,FALSE)),IF(ROW()-7&lt;=MAX($AX$8:$AX$305)+1,IF(SUM($AN$7:AN77)&lt;2,"Min. objednávka","Spolu odhad"),IF(AND(ROW()-7&lt;=MAX($AX$8:$AX$305)+2,AD77&lt;&gt;"Spolu odhad"),"Spolu odhad","")))</f>
        <v/>
      </c>
      <c r="AE78" s="47"/>
      <c r="AF78" s="47"/>
      <c r="AG78" s="47" t="str">
        <f t="shared" ca="1" si="58"/>
        <v/>
      </c>
      <c r="AH78" s="47" t="str">
        <f t="shared" ca="1" si="59"/>
        <v/>
      </c>
      <c r="AI78" s="47" t="str">
        <f t="shared" ca="1" si="60"/>
        <v/>
      </c>
      <c r="AJ78" s="117" t="str">
        <f t="shared" ca="1" si="61"/>
        <v/>
      </c>
      <c r="AK78" s="47" t="str">
        <f ca="1">IF(AY78&lt;&gt;"",ROUNDUP(IF(AX78&lt;=$BC$7,SUMIF($BB$8:$BB$299,AY78,$BJ$8:$BJ$299),0)+IF(AND(AX78&gt;$BC$7,AX78&lt;=$BE$7),SUMIF($BD$8:$BD$299,AY78,$BL$8:$BL$299),0)+IF(AND(AX78&gt;MAX($BC$7:$BC$299),AX78&lt;=MAX($BE$7:$BE$299)),SUMIF($BF$8:$BF$299,AY78,$BM$8:$BM$299),0),3),IF(AD78="dovoz odhad",SUMIF($AL$7:AL77,"m2",$AG$7:AG77),IF(AD78="lišta pod 80 mm",$AZ$304,IF(AD78="Drážkovanie",SUM($BN$8:$BN$299),IF(AD78="Zlepovanie (spájanie)",ROUNDUP(SUM($BK$8:$BK$299),3),IF(AD78="Formatovanie zlep. dielcov",ROUNDUP(SUM($BI$8:$BI$299),3),IF(AD78="Otvor na pánt Ø 35 mm",ROUNDUP(SUM($BT$8:$BT$299),3),"")))))))</f>
        <v/>
      </c>
      <c r="AL78" s="47" t="str">
        <f t="shared" ca="1" si="62"/>
        <v/>
      </c>
      <c r="AM78" s="119" t="str">
        <f t="shared" ca="1" si="63"/>
        <v/>
      </c>
      <c r="AN78" s="120" t="str">
        <f ca="1">IF(AD78="","",IF(AD78="Min. objednávka",2-SUM($AN$7:AN77),IF(AD78="Spolu odhad",ROUND(SUM($AN$7:AN77),2),IF(AM78="","???",ROUND(AG78*AM78,2)))))</f>
        <v/>
      </c>
      <c r="AO78" s="3"/>
      <c r="AP78" s="89" t="str">
        <f t="shared" si="64"/>
        <v/>
      </c>
      <c r="AQ78" s="3"/>
      <c r="AR78" s="22">
        <f t="shared" si="65"/>
        <v>1</v>
      </c>
      <c r="AS78" s="3"/>
      <c r="AT78" s="3"/>
      <c r="AU78" s="3"/>
      <c r="AV78" s="3"/>
      <c r="AW78" s="3"/>
      <c r="AX78" s="47" t="str">
        <f>IF(MAX($AX$7:AX77)+1&lt;=$AS$4,MAX($AX$7:AX77)+1,"")</f>
        <v/>
      </c>
      <c r="AY78" s="47" t="str">
        <f>IF(MAX($AX$7:AX77)+1&gt;$AS$4,"",IF(AX78&lt;=$BC$7,VLOOKUP(AX78,BA$8:BB$299,2,FALSE),IF(AX78&lt;=$BE$7,VLOOKUP(AX78,BC$8:BD$299,2,FALSE),IF(AX78&lt;=MAX($BE$8:$BE$299),VLOOKUP(AX78,BE$8:BF$299,2,FALSE),IF(AX78=$AS$4,VLOOKUP(AX78,$AS$4:$AU$4,2,FALSE),"")))))</f>
        <v/>
      </c>
      <c r="AZ78" s="47" t="str">
        <f>IF(MAX($AX$7:AX77)+1&gt;$AS$4,"",IF(AX78&lt;=$BC$7,"",IF(AX78&lt;=$BE$7,MID(VLOOKUP(AX78,BC$8:BD$299,2,FALSE),1,1),IF(AX78&lt;=MAX($BE$8:$BE$299),MID(VLOOKUP(AX78,BE$8:BF$299,2,FALSE),1,1),IF(AX78&lt;=$AS$4,VLOOKUP(AX78,$AS$4:$AU$4,3,FALSE),"")))))</f>
        <v/>
      </c>
      <c r="BA78" s="49" t="str">
        <f>IF(AND(BB78&lt;&gt;"",ISNA(VLOOKUP(BB78,BB$7:BB77,1,FALSE))),MAX(BA$7:BA77)+1,"")</f>
        <v/>
      </c>
      <c r="BB78" s="50" t="str">
        <f t="shared" si="66"/>
        <v/>
      </c>
      <c r="BC78" s="49" t="str">
        <f>IF(AND(BD78&lt;&gt;"",ISNA(VLOOKUP(BD78,BD$7:BD77,1,FALSE))),MAX(BC$7:BC77)+1,"")</f>
        <v/>
      </c>
      <c r="BD78" s="50" t="str">
        <f t="shared" si="67"/>
        <v/>
      </c>
      <c r="BE78" s="49" t="str">
        <f>IF(AND(BF78&lt;&gt;"",ISNA(VLOOKUP(BF78,BF$7:BF77,1,FALSE))),MAX(BE$7:BE77)+1,"")</f>
        <v/>
      </c>
      <c r="BF78" s="50" t="str">
        <f t="shared" si="68"/>
        <v/>
      </c>
      <c r="BG78" s="50" t="str">
        <f t="shared" si="69"/>
        <v xml:space="preserve">22x0,5 </v>
      </c>
      <c r="BH78" s="50" t="str">
        <f t="shared" si="70"/>
        <v xml:space="preserve">22x2 </v>
      </c>
      <c r="BI78" s="47" t="str">
        <f t="shared" si="71"/>
        <v/>
      </c>
      <c r="BJ78" s="47" t="str">
        <f t="shared" si="72"/>
        <v/>
      </c>
      <c r="BK78" s="47" t="str">
        <f t="shared" si="73"/>
        <v/>
      </c>
      <c r="BL78" s="47" t="str">
        <f t="shared" si="74"/>
        <v/>
      </c>
      <c r="BM78" s="47" t="str">
        <f t="shared" si="75"/>
        <v/>
      </c>
      <c r="BN78" s="51" t="str">
        <f t="shared" si="76"/>
        <v/>
      </c>
      <c r="BO78" s="51" t="str">
        <f t="shared" si="77"/>
        <v/>
      </c>
      <c r="BP78" s="51" t="str">
        <f t="shared" si="78"/>
        <v/>
      </c>
      <c r="BQ78" s="51" t="str">
        <f t="shared" si="79"/>
        <v/>
      </c>
      <c r="BR78" s="51" t="str">
        <f t="shared" si="80"/>
        <v/>
      </c>
      <c r="BS78" s="51" t="str">
        <f t="shared" si="81"/>
        <v/>
      </c>
      <c r="BT78" s="47" t="str">
        <f t="shared" si="82"/>
        <v/>
      </c>
      <c r="BU78" s="59" t="s">
        <v>384</v>
      </c>
      <c r="BV78" s="48" t="s">
        <v>1182</v>
      </c>
      <c r="BW78" s="97"/>
      <c r="BX78" s="98"/>
      <c r="BY78" s="88"/>
      <c r="BZ78" s="99"/>
      <c r="CA78" s="100" t="s">
        <v>2367</v>
      </c>
      <c r="CB78" s="101" t="s">
        <v>82</v>
      </c>
      <c r="CC78" s="101">
        <v>301</v>
      </c>
      <c r="CD78" s="100">
        <v>16.630000000000003</v>
      </c>
      <c r="CE78" s="103"/>
      <c r="CF78" s="101" t="s">
        <v>804</v>
      </c>
      <c r="CG78" s="101">
        <v>5.7960000000000003</v>
      </c>
      <c r="CH78" s="101"/>
      <c r="CI78" s="104"/>
      <c r="CJ78" s="105" t="s">
        <v>82</v>
      </c>
      <c r="CL78" s="44"/>
      <c r="CN78" s="52">
        <f t="shared" si="83"/>
        <v>0</v>
      </c>
      <c r="CO78" s="53">
        <f t="shared" si="84"/>
        <v>0</v>
      </c>
      <c r="CP78" s="54">
        <f t="shared" si="85"/>
        <v>0</v>
      </c>
      <c r="CS78" s="3"/>
      <c r="CT78" s="9"/>
      <c r="CU78" s="9"/>
      <c r="CV78" s="9"/>
      <c r="CW78" s="9"/>
    </row>
    <row r="79" spans="1:101" ht="11.25" customHeight="1" x14ac:dyDescent="0.2">
      <c r="A79" s="22" t="str">
        <f>IF(D79&lt;&gt;"",MAX($A$7:A78)+1,"")</f>
        <v/>
      </c>
      <c r="B79" s="45"/>
      <c r="C79" s="45"/>
      <c r="D79" s="46"/>
      <c r="E79" s="46"/>
      <c r="F79" s="46"/>
      <c r="G79" s="70"/>
      <c r="H79" s="47" t="str">
        <f t="shared" si="50"/>
        <v/>
      </c>
      <c r="I79" s="46"/>
      <c r="J79" s="46"/>
      <c r="K79" s="45"/>
      <c r="L79" s="47" t="str">
        <f t="shared" si="51"/>
        <v/>
      </c>
      <c r="M79" s="46"/>
      <c r="N79" s="46"/>
      <c r="O79" s="45"/>
      <c r="P79" s="45"/>
      <c r="Q79" s="48" t="str">
        <f t="shared" si="52"/>
        <v/>
      </c>
      <c r="R79" s="48" t="str">
        <f t="shared" si="53"/>
        <v/>
      </c>
      <c r="S79" s="48" t="str">
        <f t="shared" si="54"/>
        <v/>
      </c>
      <c r="T79" s="48" t="str">
        <f t="shared" si="55"/>
        <v/>
      </c>
      <c r="U79" s="70"/>
      <c r="V79" s="70"/>
      <c r="W79" s="45"/>
      <c r="X79" s="45"/>
      <c r="Y79" s="45"/>
      <c r="Z79" s="45"/>
      <c r="AA79" s="48" t="str">
        <f t="shared" si="56"/>
        <v/>
      </c>
      <c r="AB79" s="48" t="str">
        <f t="shared" si="57"/>
        <v/>
      </c>
      <c r="AC79" s="3"/>
      <c r="AD79" s="47" t="str">
        <f ca="1">IF(ROW()-7&lt;=MAX($AX$8:$AX$305),CONCATENATE(IF(AND(AZ79&lt;&gt;"",AY79&lt;&gt;"Drážkovanie"),IF(RIGHT(VLOOKUP(ROW()-7,$AX$8:$AZ$305,2,FALSE),4)="dyha","Hrana ",IF(MID(VLOOKUP(ROW()-7,$AX$8:$AZ$305,2,FALSE),1,3)="HPL","","ABS ")),""),VLOOKUP(ROW()-7,$AX$8:$AZ$305,2,FALSE)),IF(ROW()-7&lt;=MAX($AX$8:$AX$305)+1,IF(SUM($AN$7:AN78)&lt;2,"Min. objednávka","Spolu odhad"),IF(AND(ROW()-7&lt;=MAX($AX$8:$AX$305)+2,AD78&lt;&gt;"Spolu odhad"),"Spolu odhad","")))</f>
        <v/>
      </c>
      <c r="AE79" s="47"/>
      <c r="AF79" s="47"/>
      <c r="AG79" s="47" t="str">
        <f t="shared" ca="1" si="58"/>
        <v/>
      </c>
      <c r="AH79" s="47" t="str">
        <f t="shared" ca="1" si="59"/>
        <v/>
      </c>
      <c r="AI79" s="47" t="str">
        <f t="shared" ca="1" si="60"/>
        <v/>
      </c>
      <c r="AJ79" s="117" t="str">
        <f t="shared" ca="1" si="61"/>
        <v/>
      </c>
      <c r="AK79" s="47" t="str">
        <f ca="1">IF(AY79&lt;&gt;"",ROUNDUP(IF(AX79&lt;=$BC$7,SUMIF($BB$8:$BB$299,AY79,$BJ$8:$BJ$299),0)+IF(AND(AX79&gt;$BC$7,AX79&lt;=$BE$7),SUMIF($BD$8:$BD$299,AY79,$BL$8:$BL$299),0)+IF(AND(AX79&gt;MAX($BC$7:$BC$299),AX79&lt;=MAX($BE$7:$BE$299)),SUMIF($BF$8:$BF$299,AY79,$BM$8:$BM$299),0),3),IF(AD79="dovoz odhad",SUMIF($AL$7:AL78,"m2",$AG$7:AG78),IF(AD79="lišta pod 80 mm",$AZ$304,IF(AD79="Drážkovanie",SUM($BN$8:$BN$299),IF(AD79="Zlepovanie (spájanie)",ROUNDUP(SUM($BK$8:$BK$299),3),IF(AD79="Formatovanie zlep. dielcov",ROUNDUP(SUM($BI$8:$BI$299),3),IF(AD79="Otvor na pánt Ø 35 mm",ROUNDUP(SUM($BT$8:$BT$299),3),"")))))))</f>
        <v/>
      </c>
      <c r="AL79" s="47" t="str">
        <f t="shared" ca="1" si="62"/>
        <v/>
      </c>
      <c r="AM79" s="119" t="str">
        <f t="shared" ca="1" si="63"/>
        <v/>
      </c>
      <c r="AN79" s="120" t="str">
        <f ca="1">IF(AD79="","",IF(AD79="Min. objednávka",2-SUM($AN$7:AN78),IF(AD79="Spolu odhad",ROUND(SUM($AN$7:AN78),2),IF(AM79="","???",ROUND(AG79*AM79,2)))))</f>
        <v/>
      </c>
      <c r="AO79" s="3"/>
      <c r="AP79" s="89" t="str">
        <f t="shared" si="64"/>
        <v/>
      </c>
      <c r="AQ79" s="3"/>
      <c r="AR79" s="22">
        <f t="shared" si="65"/>
        <v>1</v>
      </c>
      <c r="AS79" s="3"/>
      <c r="AT79" s="3"/>
      <c r="AU79" s="3"/>
      <c r="AV79" s="3"/>
      <c r="AW79" s="3"/>
      <c r="AX79" s="47" t="str">
        <f>IF(MAX($AX$7:AX78)+1&lt;=$AS$4,MAX($AX$7:AX78)+1,"")</f>
        <v/>
      </c>
      <c r="AY79" s="47" t="str">
        <f>IF(MAX($AX$7:AX78)+1&gt;$AS$4,"",IF(AX79&lt;=$BC$7,VLOOKUP(AX79,BA$8:BB$299,2,FALSE),IF(AX79&lt;=$BE$7,VLOOKUP(AX79,BC$8:BD$299,2,FALSE),IF(AX79&lt;=MAX($BE$8:$BE$299),VLOOKUP(AX79,BE$8:BF$299,2,FALSE),IF(AX79=$AS$4,VLOOKUP(AX79,$AS$4:$AU$4,2,FALSE),"")))))</f>
        <v/>
      </c>
      <c r="AZ79" s="47" t="str">
        <f>IF(MAX($AX$7:AX78)+1&gt;$AS$4,"",IF(AX79&lt;=$BC$7,"",IF(AX79&lt;=$BE$7,MID(VLOOKUP(AX79,BC$8:BD$299,2,FALSE),1,1),IF(AX79&lt;=MAX($BE$8:$BE$299),MID(VLOOKUP(AX79,BE$8:BF$299,2,FALSE),1,1),IF(AX79&lt;=$AS$4,VLOOKUP(AX79,$AS$4:$AU$4,3,FALSE),"")))))</f>
        <v/>
      </c>
      <c r="BA79" s="49" t="str">
        <f>IF(AND(BB79&lt;&gt;"",ISNA(VLOOKUP(BB79,BB$7:BB78,1,FALSE))),MAX(BA$7:BA78)+1,"")</f>
        <v/>
      </c>
      <c r="BB79" s="50" t="str">
        <f t="shared" si="66"/>
        <v/>
      </c>
      <c r="BC79" s="49" t="str">
        <f>IF(AND(BD79&lt;&gt;"",ISNA(VLOOKUP(BD79,BD$7:BD78,1,FALSE))),MAX(BC$7:BC78)+1,"")</f>
        <v/>
      </c>
      <c r="BD79" s="50" t="str">
        <f t="shared" si="67"/>
        <v/>
      </c>
      <c r="BE79" s="49" t="str">
        <f>IF(AND(BF79&lt;&gt;"",ISNA(VLOOKUP(BF79,BF$7:BF78,1,FALSE))),MAX(BE$7:BE78)+1,"")</f>
        <v/>
      </c>
      <c r="BF79" s="50" t="str">
        <f t="shared" si="68"/>
        <v/>
      </c>
      <c r="BG79" s="50" t="str">
        <f t="shared" si="69"/>
        <v xml:space="preserve">22x0,5 </v>
      </c>
      <c r="BH79" s="50" t="str">
        <f t="shared" si="70"/>
        <v xml:space="preserve">22x2 </v>
      </c>
      <c r="BI79" s="47" t="str">
        <f t="shared" si="71"/>
        <v/>
      </c>
      <c r="BJ79" s="47" t="str">
        <f t="shared" si="72"/>
        <v/>
      </c>
      <c r="BK79" s="47" t="str">
        <f t="shared" si="73"/>
        <v/>
      </c>
      <c r="BL79" s="47" t="str">
        <f t="shared" si="74"/>
        <v/>
      </c>
      <c r="BM79" s="47" t="str">
        <f t="shared" si="75"/>
        <v/>
      </c>
      <c r="BN79" s="51" t="str">
        <f t="shared" si="76"/>
        <v/>
      </c>
      <c r="BO79" s="51" t="str">
        <f t="shared" si="77"/>
        <v/>
      </c>
      <c r="BP79" s="51" t="str">
        <f t="shared" si="78"/>
        <v/>
      </c>
      <c r="BQ79" s="51" t="str">
        <f t="shared" si="79"/>
        <v/>
      </c>
      <c r="BR79" s="51" t="str">
        <f t="shared" si="80"/>
        <v/>
      </c>
      <c r="BS79" s="51" t="str">
        <f t="shared" si="81"/>
        <v/>
      </c>
      <c r="BT79" s="47" t="str">
        <f t="shared" si="82"/>
        <v/>
      </c>
      <c r="BU79" s="59" t="s">
        <v>386</v>
      </c>
      <c r="BV79" s="48" t="s">
        <v>381</v>
      </c>
      <c r="BW79" s="97"/>
      <c r="BX79" s="98"/>
      <c r="BY79" s="88"/>
      <c r="BZ79" s="99"/>
      <c r="CA79" s="100" t="s">
        <v>2368</v>
      </c>
      <c r="CB79" s="101" t="s">
        <v>83</v>
      </c>
      <c r="CC79" s="101">
        <v>210</v>
      </c>
      <c r="CD79" s="100">
        <v>17.810000000000002</v>
      </c>
      <c r="CE79" s="103"/>
      <c r="CF79" s="101" t="s">
        <v>804</v>
      </c>
      <c r="CG79" s="101">
        <v>5.7960000000000003</v>
      </c>
      <c r="CH79" s="101"/>
      <c r="CI79" s="104"/>
      <c r="CJ79" s="105" t="s">
        <v>83</v>
      </c>
      <c r="CL79" s="44"/>
      <c r="CN79" s="52">
        <f t="shared" si="83"/>
        <v>0</v>
      </c>
      <c r="CO79" s="53">
        <f t="shared" si="84"/>
        <v>0</v>
      </c>
      <c r="CP79" s="54">
        <f t="shared" si="85"/>
        <v>0</v>
      </c>
      <c r="CS79" s="3"/>
      <c r="CT79" s="9"/>
      <c r="CU79" s="9"/>
      <c r="CV79" s="9"/>
      <c r="CW79" s="9"/>
    </row>
    <row r="80" spans="1:101" ht="11.25" customHeight="1" x14ac:dyDescent="0.2">
      <c r="A80" s="22" t="str">
        <f>IF(D80&lt;&gt;"",MAX($A$7:A79)+1,"")</f>
        <v/>
      </c>
      <c r="B80" s="45"/>
      <c r="C80" s="45"/>
      <c r="D80" s="46"/>
      <c r="E80" s="46"/>
      <c r="F80" s="46"/>
      <c r="G80" s="70"/>
      <c r="H80" s="47" t="str">
        <f t="shared" si="50"/>
        <v/>
      </c>
      <c r="I80" s="46"/>
      <c r="J80" s="46"/>
      <c r="K80" s="45"/>
      <c r="L80" s="47" t="str">
        <f t="shared" si="51"/>
        <v/>
      </c>
      <c r="M80" s="46"/>
      <c r="N80" s="46"/>
      <c r="O80" s="45"/>
      <c r="P80" s="45"/>
      <c r="Q80" s="48" t="str">
        <f t="shared" si="52"/>
        <v/>
      </c>
      <c r="R80" s="48" t="str">
        <f t="shared" si="53"/>
        <v/>
      </c>
      <c r="S80" s="48" t="str">
        <f t="shared" si="54"/>
        <v/>
      </c>
      <c r="T80" s="48" t="str">
        <f t="shared" si="55"/>
        <v/>
      </c>
      <c r="U80" s="70"/>
      <c r="V80" s="70"/>
      <c r="W80" s="45"/>
      <c r="X80" s="45"/>
      <c r="Y80" s="45"/>
      <c r="Z80" s="45"/>
      <c r="AA80" s="48" t="str">
        <f t="shared" si="56"/>
        <v/>
      </c>
      <c r="AB80" s="48" t="str">
        <f t="shared" si="57"/>
        <v/>
      </c>
      <c r="AC80" s="3"/>
      <c r="AD80" s="47" t="str">
        <f ca="1">IF(ROW()-7&lt;=MAX($AX$8:$AX$305),CONCATENATE(IF(AND(AZ80&lt;&gt;"",AY80&lt;&gt;"Drážkovanie"),IF(RIGHT(VLOOKUP(ROW()-7,$AX$8:$AZ$305,2,FALSE),4)="dyha","Hrana ",IF(MID(VLOOKUP(ROW()-7,$AX$8:$AZ$305,2,FALSE),1,3)="HPL","","ABS ")),""),VLOOKUP(ROW()-7,$AX$8:$AZ$305,2,FALSE)),IF(ROW()-7&lt;=MAX($AX$8:$AX$305)+1,IF(SUM($AN$7:AN79)&lt;2,"Min. objednávka","Spolu odhad"),IF(AND(ROW()-7&lt;=MAX($AX$8:$AX$305)+2,AD79&lt;&gt;"Spolu odhad"),"Spolu odhad","")))</f>
        <v/>
      </c>
      <c r="AE80" s="47"/>
      <c r="AF80" s="47"/>
      <c r="AG80" s="47" t="str">
        <f t="shared" ca="1" si="58"/>
        <v/>
      </c>
      <c r="AH80" s="47" t="str">
        <f t="shared" ca="1" si="59"/>
        <v/>
      </c>
      <c r="AI80" s="47" t="str">
        <f t="shared" ca="1" si="60"/>
        <v/>
      </c>
      <c r="AJ80" s="117" t="str">
        <f t="shared" ca="1" si="61"/>
        <v/>
      </c>
      <c r="AK80" s="47" t="str">
        <f ca="1">IF(AY80&lt;&gt;"",ROUNDUP(IF(AX80&lt;=$BC$7,SUMIF($BB$8:$BB$299,AY80,$BJ$8:$BJ$299),0)+IF(AND(AX80&gt;$BC$7,AX80&lt;=$BE$7),SUMIF($BD$8:$BD$299,AY80,$BL$8:$BL$299),0)+IF(AND(AX80&gt;MAX($BC$7:$BC$299),AX80&lt;=MAX($BE$7:$BE$299)),SUMIF($BF$8:$BF$299,AY80,$BM$8:$BM$299),0),3),IF(AD80="dovoz odhad",SUMIF($AL$7:AL79,"m2",$AG$7:AG79),IF(AD80="lišta pod 80 mm",$AZ$304,IF(AD80="Drážkovanie",SUM($BN$8:$BN$299),IF(AD80="Zlepovanie (spájanie)",ROUNDUP(SUM($BK$8:$BK$299),3),IF(AD80="Formatovanie zlep. dielcov",ROUNDUP(SUM($BI$8:$BI$299),3),IF(AD80="Otvor na pánt Ø 35 mm",ROUNDUP(SUM($BT$8:$BT$299),3),"")))))))</f>
        <v/>
      </c>
      <c r="AL80" s="47" t="str">
        <f t="shared" ca="1" si="62"/>
        <v/>
      </c>
      <c r="AM80" s="119" t="str">
        <f t="shared" ca="1" si="63"/>
        <v/>
      </c>
      <c r="AN80" s="120" t="str">
        <f ca="1">IF(AD80="","",IF(AD80="Min. objednávka",2-SUM($AN$7:AN79),IF(AD80="Spolu odhad",ROUND(SUM($AN$7:AN79),2),IF(AM80="","???",ROUND(AG80*AM80,2)))))</f>
        <v/>
      </c>
      <c r="AO80" s="3"/>
      <c r="AP80" s="89" t="str">
        <f t="shared" si="64"/>
        <v/>
      </c>
      <c r="AQ80" s="3"/>
      <c r="AR80" s="22">
        <f t="shared" si="65"/>
        <v>1</v>
      </c>
      <c r="AS80" s="3"/>
      <c r="AT80" s="3"/>
      <c r="AU80" s="3"/>
      <c r="AV80" s="3"/>
      <c r="AW80" s="3"/>
      <c r="AX80" s="47" t="str">
        <f>IF(MAX($AX$7:AX79)+1&lt;=$AS$4,MAX($AX$7:AX79)+1,"")</f>
        <v/>
      </c>
      <c r="AY80" s="47" t="str">
        <f>IF(MAX($AX$7:AX79)+1&gt;$AS$4,"",IF(AX80&lt;=$BC$7,VLOOKUP(AX80,BA$8:BB$299,2,FALSE),IF(AX80&lt;=$BE$7,VLOOKUP(AX80,BC$8:BD$299,2,FALSE),IF(AX80&lt;=MAX($BE$8:$BE$299),VLOOKUP(AX80,BE$8:BF$299,2,FALSE),IF(AX80=$AS$4,VLOOKUP(AX80,$AS$4:$AU$4,2,FALSE),"")))))</f>
        <v/>
      </c>
      <c r="AZ80" s="47" t="str">
        <f>IF(MAX($AX$7:AX79)+1&gt;$AS$4,"",IF(AX80&lt;=$BC$7,"",IF(AX80&lt;=$BE$7,MID(VLOOKUP(AX80,BC$8:BD$299,2,FALSE),1,1),IF(AX80&lt;=MAX($BE$8:$BE$299),MID(VLOOKUP(AX80,BE$8:BF$299,2,FALSE),1,1),IF(AX80&lt;=$AS$4,VLOOKUP(AX80,$AS$4:$AU$4,3,FALSE),"")))))</f>
        <v/>
      </c>
      <c r="BA80" s="49" t="str">
        <f>IF(AND(BB80&lt;&gt;"",ISNA(VLOOKUP(BB80,BB$7:BB79,1,FALSE))),MAX(BA$7:BA79)+1,"")</f>
        <v/>
      </c>
      <c r="BB80" s="50" t="str">
        <f t="shared" si="66"/>
        <v/>
      </c>
      <c r="BC80" s="49" t="str">
        <f>IF(AND(BD80&lt;&gt;"",ISNA(VLOOKUP(BD80,BD$7:BD79,1,FALSE))),MAX(BC$7:BC79)+1,"")</f>
        <v/>
      </c>
      <c r="BD80" s="50" t="str">
        <f t="shared" si="67"/>
        <v/>
      </c>
      <c r="BE80" s="49" t="str">
        <f>IF(AND(BF80&lt;&gt;"",ISNA(VLOOKUP(BF80,BF$7:BF79,1,FALSE))),MAX(BE$7:BE79)+1,"")</f>
        <v/>
      </c>
      <c r="BF80" s="50" t="str">
        <f t="shared" si="68"/>
        <v/>
      </c>
      <c r="BG80" s="50" t="str">
        <f t="shared" si="69"/>
        <v xml:space="preserve">22x0,5 </v>
      </c>
      <c r="BH80" s="50" t="str">
        <f t="shared" si="70"/>
        <v xml:space="preserve">22x2 </v>
      </c>
      <c r="BI80" s="47" t="str">
        <f t="shared" si="71"/>
        <v/>
      </c>
      <c r="BJ80" s="47" t="str">
        <f t="shared" si="72"/>
        <v/>
      </c>
      <c r="BK80" s="47" t="str">
        <f t="shared" si="73"/>
        <v/>
      </c>
      <c r="BL80" s="47" t="str">
        <f t="shared" si="74"/>
        <v/>
      </c>
      <c r="BM80" s="47" t="str">
        <f t="shared" si="75"/>
        <v/>
      </c>
      <c r="BN80" s="51" t="str">
        <f t="shared" si="76"/>
        <v/>
      </c>
      <c r="BO80" s="51" t="str">
        <f t="shared" si="77"/>
        <v/>
      </c>
      <c r="BP80" s="51" t="str">
        <f t="shared" si="78"/>
        <v/>
      </c>
      <c r="BQ80" s="51" t="str">
        <f t="shared" si="79"/>
        <v/>
      </c>
      <c r="BR80" s="51" t="str">
        <f t="shared" si="80"/>
        <v/>
      </c>
      <c r="BS80" s="51" t="str">
        <f t="shared" si="81"/>
        <v/>
      </c>
      <c r="BT80" s="47" t="str">
        <f t="shared" si="82"/>
        <v/>
      </c>
      <c r="BU80" s="59" t="s">
        <v>1151</v>
      </c>
      <c r="BV80" s="48" t="s">
        <v>383</v>
      </c>
      <c r="BW80" s="97"/>
      <c r="BX80" s="98"/>
      <c r="BY80" s="88"/>
      <c r="BZ80" s="99"/>
      <c r="CA80" s="100" t="s">
        <v>2369</v>
      </c>
      <c r="CB80" s="101" t="s">
        <v>883</v>
      </c>
      <c r="CC80" s="101">
        <v>302</v>
      </c>
      <c r="CD80" s="100">
        <v>16.630000000000003</v>
      </c>
      <c r="CE80" s="103"/>
      <c r="CF80" s="101" t="s">
        <v>804</v>
      </c>
      <c r="CG80" s="101">
        <v>5.7960000000000003</v>
      </c>
      <c r="CH80" s="101"/>
      <c r="CI80" s="104"/>
      <c r="CJ80" s="105" t="s">
        <v>883</v>
      </c>
      <c r="CL80" s="44"/>
      <c r="CN80" s="52">
        <f t="shared" si="83"/>
        <v>0</v>
      </c>
      <c r="CO80" s="53">
        <f t="shared" si="84"/>
        <v>0</v>
      </c>
      <c r="CP80" s="54">
        <f t="shared" si="85"/>
        <v>0</v>
      </c>
      <c r="CS80" s="3"/>
      <c r="CT80" s="9"/>
      <c r="CU80" s="9"/>
      <c r="CV80" s="9"/>
      <c r="CW80" s="9"/>
    </row>
    <row r="81" spans="1:101" ht="11.25" customHeight="1" x14ac:dyDescent="0.2">
      <c r="A81" s="22" t="str">
        <f>IF(D81&lt;&gt;"",MAX($A$7:A80)+1,"")</f>
        <v/>
      </c>
      <c r="B81" s="45"/>
      <c r="C81" s="45"/>
      <c r="D81" s="46"/>
      <c r="E81" s="46"/>
      <c r="F81" s="46"/>
      <c r="G81" s="70"/>
      <c r="H81" s="47" t="str">
        <f t="shared" si="50"/>
        <v/>
      </c>
      <c r="I81" s="46"/>
      <c r="J81" s="46"/>
      <c r="K81" s="45"/>
      <c r="L81" s="47" t="str">
        <f t="shared" si="51"/>
        <v/>
      </c>
      <c r="M81" s="46"/>
      <c r="N81" s="46"/>
      <c r="O81" s="45"/>
      <c r="P81" s="45"/>
      <c r="Q81" s="48" t="str">
        <f t="shared" si="52"/>
        <v/>
      </c>
      <c r="R81" s="48" t="str">
        <f t="shared" si="53"/>
        <v/>
      </c>
      <c r="S81" s="48" t="str">
        <f t="shared" si="54"/>
        <v/>
      </c>
      <c r="T81" s="48" t="str">
        <f t="shared" si="55"/>
        <v/>
      </c>
      <c r="U81" s="70"/>
      <c r="V81" s="70"/>
      <c r="W81" s="45"/>
      <c r="X81" s="45"/>
      <c r="Y81" s="45"/>
      <c r="Z81" s="45"/>
      <c r="AA81" s="48" t="str">
        <f t="shared" si="56"/>
        <v/>
      </c>
      <c r="AB81" s="48" t="str">
        <f t="shared" si="57"/>
        <v/>
      </c>
      <c r="AC81" s="3"/>
      <c r="AD81" s="47" t="str">
        <f ca="1">IF(ROW()-7&lt;=MAX($AX$8:$AX$305),CONCATENATE(IF(AND(AZ81&lt;&gt;"",AY81&lt;&gt;"Drážkovanie"),IF(RIGHT(VLOOKUP(ROW()-7,$AX$8:$AZ$305,2,FALSE),4)="dyha","Hrana ",IF(MID(VLOOKUP(ROW()-7,$AX$8:$AZ$305,2,FALSE),1,3)="HPL","","ABS ")),""),VLOOKUP(ROW()-7,$AX$8:$AZ$305,2,FALSE)),IF(ROW()-7&lt;=MAX($AX$8:$AX$305)+1,IF(SUM($AN$7:AN80)&lt;2,"Min. objednávka","Spolu odhad"),IF(AND(ROW()-7&lt;=MAX($AX$8:$AX$305)+2,AD80&lt;&gt;"Spolu odhad"),"Spolu odhad","")))</f>
        <v/>
      </c>
      <c r="AE81" s="47"/>
      <c r="AF81" s="47"/>
      <c r="AG81" s="47" t="str">
        <f t="shared" ca="1" si="58"/>
        <v/>
      </c>
      <c r="AH81" s="47" t="str">
        <f t="shared" ca="1" si="59"/>
        <v/>
      </c>
      <c r="AI81" s="47" t="str">
        <f t="shared" ca="1" si="60"/>
        <v/>
      </c>
      <c r="AJ81" s="117" t="str">
        <f t="shared" ca="1" si="61"/>
        <v/>
      </c>
      <c r="AK81" s="47" t="str">
        <f ca="1">IF(AY81&lt;&gt;"",ROUNDUP(IF(AX81&lt;=$BC$7,SUMIF($BB$8:$BB$299,AY81,$BJ$8:$BJ$299),0)+IF(AND(AX81&gt;$BC$7,AX81&lt;=$BE$7),SUMIF($BD$8:$BD$299,AY81,$BL$8:$BL$299),0)+IF(AND(AX81&gt;MAX($BC$7:$BC$299),AX81&lt;=MAX($BE$7:$BE$299)),SUMIF($BF$8:$BF$299,AY81,$BM$8:$BM$299),0),3),IF(AD81="dovoz odhad",SUMIF($AL$7:AL80,"m2",$AG$7:AG80),IF(AD81="lišta pod 80 mm",$AZ$304,IF(AD81="Drážkovanie",SUM($BN$8:$BN$299),IF(AD81="Zlepovanie (spájanie)",ROUNDUP(SUM($BK$8:$BK$299),3),IF(AD81="Formatovanie zlep. dielcov",ROUNDUP(SUM($BI$8:$BI$299),3),IF(AD81="Otvor na pánt Ø 35 mm",ROUNDUP(SUM($BT$8:$BT$299),3),"")))))))</f>
        <v/>
      </c>
      <c r="AL81" s="47" t="str">
        <f t="shared" ca="1" si="62"/>
        <v/>
      </c>
      <c r="AM81" s="119" t="str">
        <f t="shared" ca="1" si="63"/>
        <v/>
      </c>
      <c r="AN81" s="120" t="str">
        <f ca="1">IF(AD81="","",IF(AD81="Min. objednávka",2-SUM($AN$7:AN80),IF(AD81="Spolu odhad",ROUND(SUM($AN$7:AN80),2),IF(AM81="","???",ROUND(AG81*AM81,2)))))</f>
        <v/>
      </c>
      <c r="AO81" s="3"/>
      <c r="AP81" s="89" t="str">
        <f t="shared" si="64"/>
        <v/>
      </c>
      <c r="AQ81" s="3"/>
      <c r="AR81" s="22">
        <f t="shared" si="65"/>
        <v>1</v>
      </c>
      <c r="AS81" s="3"/>
      <c r="AT81" s="3"/>
      <c r="AU81" s="3"/>
      <c r="AV81" s="3"/>
      <c r="AW81" s="3"/>
      <c r="AX81" s="47" t="str">
        <f>IF(MAX($AX$7:AX80)+1&lt;=$AS$4,MAX($AX$7:AX80)+1,"")</f>
        <v/>
      </c>
      <c r="AY81" s="47" t="str">
        <f>IF(MAX($AX$7:AX80)+1&gt;$AS$4,"",IF(AX81&lt;=$BC$7,VLOOKUP(AX81,BA$8:BB$299,2,FALSE),IF(AX81&lt;=$BE$7,VLOOKUP(AX81,BC$8:BD$299,2,FALSE),IF(AX81&lt;=MAX($BE$8:$BE$299),VLOOKUP(AX81,BE$8:BF$299,2,FALSE),IF(AX81=$AS$4,VLOOKUP(AX81,$AS$4:$AU$4,2,FALSE),"")))))</f>
        <v/>
      </c>
      <c r="AZ81" s="47" t="str">
        <f>IF(MAX($AX$7:AX80)+1&gt;$AS$4,"",IF(AX81&lt;=$BC$7,"",IF(AX81&lt;=$BE$7,MID(VLOOKUP(AX81,BC$8:BD$299,2,FALSE),1,1),IF(AX81&lt;=MAX($BE$8:$BE$299),MID(VLOOKUP(AX81,BE$8:BF$299,2,FALSE),1,1),IF(AX81&lt;=$AS$4,VLOOKUP(AX81,$AS$4:$AU$4,3,FALSE),"")))))</f>
        <v/>
      </c>
      <c r="BA81" s="49" t="str">
        <f>IF(AND(BB81&lt;&gt;"",ISNA(VLOOKUP(BB81,BB$7:BB80,1,FALSE))),MAX(BA$7:BA80)+1,"")</f>
        <v/>
      </c>
      <c r="BB81" s="50" t="str">
        <f t="shared" si="66"/>
        <v/>
      </c>
      <c r="BC81" s="49" t="str">
        <f>IF(AND(BD81&lt;&gt;"",ISNA(VLOOKUP(BD81,BD$7:BD80,1,FALSE))),MAX(BC$7:BC80)+1,"")</f>
        <v/>
      </c>
      <c r="BD81" s="50" t="str">
        <f t="shared" si="67"/>
        <v/>
      </c>
      <c r="BE81" s="49" t="str">
        <f>IF(AND(BF81&lt;&gt;"",ISNA(VLOOKUP(BF81,BF$7:BF80,1,FALSE))),MAX(BE$7:BE80)+1,"")</f>
        <v/>
      </c>
      <c r="BF81" s="50" t="str">
        <f t="shared" si="68"/>
        <v/>
      </c>
      <c r="BG81" s="50" t="str">
        <f t="shared" si="69"/>
        <v xml:space="preserve">22x0,5 </v>
      </c>
      <c r="BH81" s="50" t="str">
        <f t="shared" si="70"/>
        <v xml:space="preserve">22x2 </v>
      </c>
      <c r="BI81" s="47" t="str">
        <f t="shared" si="71"/>
        <v/>
      </c>
      <c r="BJ81" s="47" t="str">
        <f t="shared" si="72"/>
        <v/>
      </c>
      <c r="BK81" s="47" t="str">
        <f t="shared" si="73"/>
        <v/>
      </c>
      <c r="BL81" s="47" t="str">
        <f t="shared" si="74"/>
        <v/>
      </c>
      <c r="BM81" s="47" t="str">
        <f t="shared" si="75"/>
        <v/>
      </c>
      <c r="BN81" s="51" t="str">
        <f t="shared" si="76"/>
        <v/>
      </c>
      <c r="BO81" s="51" t="str">
        <f t="shared" si="77"/>
        <v/>
      </c>
      <c r="BP81" s="51" t="str">
        <f t="shared" si="78"/>
        <v/>
      </c>
      <c r="BQ81" s="51" t="str">
        <f t="shared" si="79"/>
        <v/>
      </c>
      <c r="BR81" s="51" t="str">
        <f t="shared" si="80"/>
        <v/>
      </c>
      <c r="BS81" s="51" t="str">
        <f t="shared" si="81"/>
        <v/>
      </c>
      <c r="BT81" s="47" t="str">
        <f t="shared" si="82"/>
        <v/>
      </c>
      <c r="BU81" s="59" t="s">
        <v>388</v>
      </c>
      <c r="BV81" s="48" t="s">
        <v>385</v>
      </c>
      <c r="BW81" s="97"/>
      <c r="BX81" s="98"/>
      <c r="BY81" s="88"/>
      <c r="BZ81" s="99"/>
      <c r="CA81" s="100" t="s">
        <v>2370</v>
      </c>
      <c r="CB81" s="101" t="s">
        <v>84</v>
      </c>
      <c r="CC81" s="101">
        <v>303</v>
      </c>
      <c r="CD81" s="100">
        <v>16.630000000000003</v>
      </c>
      <c r="CE81" s="103"/>
      <c r="CF81" s="101" t="s">
        <v>804</v>
      </c>
      <c r="CG81" s="101">
        <v>5.7960000000000003</v>
      </c>
      <c r="CH81" s="101"/>
      <c r="CI81" s="104"/>
      <c r="CJ81" s="105" t="s">
        <v>84</v>
      </c>
      <c r="CL81" s="44"/>
      <c r="CN81" s="52">
        <f t="shared" si="83"/>
        <v>0</v>
      </c>
      <c r="CO81" s="53">
        <f t="shared" si="84"/>
        <v>0</v>
      </c>
      <c r="CP81" s="54">
        <f t="shared" si="85"/>
        <v>0</v>
      </c>
      <c r="CS81" s="3"/>
      <c r="CT81" s="9"/>
      <c r="CU81" s="9"/>
      <c r="CV81" s="9"/>
      <c r="CW81" s="9"/>
    </row>
    <row r="82" spans="1:101" ht="11.25" customHeight="1" x14ac:dyDescent="0.2">
      <c r="A82" s="22" t="str">
        <f>IF(D82&lt;&gt;"",MAX($A$7:A81)+1,"")</f>
        <v/>
      </c>
      <c r="B82" s="45"/>
      <c r="C82" s="45"/>
      <c r="D82" s="46"/>
      <c r="E82" s="46"/>
      <c r="F82" s="46"/>
      <c r="G82" s="70"/>
      <c r="H82" s="47" t="str">
        <f t="shared" si="50"/>
        <v/>
      </c>
      <c r="I82" s="46"/>
      <c r="J82" s="46"/>
      <c r="K82" s="45"/>
      <c r="L82" s="47" t="str">
        <f t="shared" si="51"/>
        <v/>
      </c>
      <c r="M82" s="46"/>
      <c r="N82" s="46"/>
      <c r="O82" s="45"/>
      <c r="P82" s="45"/>
      <c r="Q82" s="48" t="str">
        <f t="shared" si="52"/>
        <v/>
      </c>
      <c r="R82" s="48" t="str">
        <f t="shared" si="53"/>
        <v/>
      </c>
      <c r="S82" s="48" t="str">
        <f t="shared" si="54"/>
        <v/>
      </c>
      <c r="T82" s="48" t="str">
        <f t="shared" si="55"/>
        <v/>
      </c>
      <c r="U82" s="70"/>
      <c r="V82" s="70"/>
      <c r="W82" s="45"/>
      <c r="X82" s="45"/>
      <c r="Y82" s="45"/>
      <c r="Z82" s="45"/>
      <c r="AA82" s="48" t="str">
        <f t="shared" si="56"/>
        <v/>
      </c>
      <c r="AB82" s="48" t="str">
        <f t="shared" si="57"/>
        <v/>
      </c>
      <c r="AC82" s="3"/>
      <c r="AD82" s="47" t="str">
        <f ca="1">IF(ROW()-7&lt;=MAX($AX$8:$AX$305),CONCATENATE(IF(AND(AZ82&lt;&gt;"",AY82&lt;&gt;"Drážkovanie"),IF(RIGHT(VLOOKUP(ROW()-7,$AX$8:$AZ$305,2,FALSE),4)="dyha","Hrana ",IF(MID(VLOOKUP(ROW()-7,$AX$8:$AZ$305,2,FALSE),1,3)="HPL","","ABS ")),""),VLOOKUP(ROW()-7,$AX$8:$AZ$305,2,FALSE)),IF(ROW()-7&lt;=MAX($AX$8:$AX$305)+1,IF(SUM($AN$7:AN81)&lt;2,"Min. objednávka","Spolu odhad"),IF(AND(ROW()-7&lt;=MAX($AX$8:$AX$305)+2,AD81&lt;&gt;"Spolu odhad"),"Spolu odhad","")))</f>
        <v/>
      </c>
      <c r="AE82" s="47"/>
      <c r="AF82" s="47"/>
      <c r="AG82" s="47" t="str">
        <f t="shared" ca="1" si="58"/>
        <v/>
      </c>
      <c r="AH82" s="47" t="str">
        <f t="shared" ca="1" si="59"/>
        <v/>
      </c>
      <c r="AI82" s="47" t="str">
        <f t="shared" ca="1" si="60"/>
        <v/>
      </c>
      <c r="AJ82" s="117" t="str">
        <f t="shared" ca="1" si="61"/>
        <v/>
      </c>
      <c r="AK82" s="47" t="str">
        <f ca="1">IF(AY82&lt;&gt;"",ROUNDUP(IF(AX82&lt;=$BC$7,SUMIF($BB$8:$BB$299,AY82,$BJ$8:$BJ$299),0)+IF(AND(AX82&gt;$BC$7,AX82&lt;=$BE$7),SUMIF($BD$8:$BD$299,AY82,$BL$8:$BL$299),0)+IF(AND(AX82&gt;MAX($BC$7:$BC$299),AX82&lt;=MAX($BE$7:$BE$299)),SUMIF($BF$8:$BF$299,AY82,$BM$8:$BM$299),0),3),IF(AD82="dovoz odhad",SUMIF($AL$7:AL81,"m2",$AG$7:AG81),IF(AD82="lišta pod 80 mm",$AZ$304,IF(AD82="Drážkovanie",SUM($BN$8:$BN$299),IF(AD82="Zlepovanie (spájanie)",ROUNDUP(SUM($BK$8:$BK$299),3),IF(AD82="Formatovanie zlep. dielcov",ROUNDUP(SUM($BI$8:$BI$299),3),IF(AD82="Otvor na pánt Ø 35 mm",ROUNDUP(SUM($BT$8:$BT$299),3),"")))))))</f>
        <v/>
      </c>
      <c r="AL82" s="47" t="str">
        <f t="shared" ca="1" si="62"/>
        <v/>
      </c>
      <c r="AM82" s="119" t="str">
        <f t="shared" ca="1" si="63"/>
        <v/>
      </c>
      <c r="AN82" s="120" t="str">
        <f ca="1">IF(AD82="","",IF(AD82="Min. objednávka",2-SUM($AN$7:AN81),IF(AD82="Spolu odhad",ROUND(SUM($AN$7:AN81),2),IF(AM82="","???",ROUND(AG82*AM82,2)))))</f>
        <v/>
      </c>
      <c r="AO82" s="3"/>
      <c r="AP82" s="89" t="str">
        <f t="shared" si="64"/>
        <v/>
      </c>
      <c r="AQ82" s="3"/>
      <c r="AR82" s="22">
        <f t="shared" si="65"/>
        <v>1</v>
      </c>
      <c r="AS82" s="3"/>
      <c r="AT82" s="3"/>
      <c r="AU82" s="3"/>
      <c r="AV82" s="3"/>
      <c r="AW82" s="3"/>
      <c r="AX82" s="47" t="str">
        <f>IF(MAX($AX$7:AX81)+1&lt;=$AS$4,MAX($AX$7:AX81)+1,"")</f>
        <v/>
      </c>
      <c r="AY82" s="47" t="str">
        <f>IF(MAX($AX$7:AX81)+1&gt;$AS$4,"",IF(AX82&lt;=$BC$7,VLOOKUP(AX82,BA$8:BB$299,2,FALSE),IF(AX82&lt;=$BE$7,VLOOKUP(AX82,BC$8:BD$299,2,FALSE),IF(AX82&lt;=MAX($BE$8:$BE$299),VLOOKUP(AX82,BE$8:BF$299,2,FALSE),IF(AX82=$AS$4,VLOOKUP(AX82,$AS$4:$AU$4,2,FALSE),"")))))</f>
        <v/>
      </c>
      <c r="AZ82" s="47" t="str">
        <f>IF(MAX($AX$7:AX81)+1&gt;$AS$4,"",IF(AX82&lt;=$BC$7,"",IF(AX82&lt;=$BE$7,MID(VLOOKUP(AX82,BC$8:BD$299,2,FALSE),1,1),IF(AX82&lt;=MAX($BE$8:$BE$299),MID(VLOOKUP(AX82,BE$8:BF$299,2,FALSE),1,1),IF(AX82&lt;=$AS$4,VLOOKUP(AX82,$AS$4:$AU$4,3,FALSE),"")))))</f>
        <v/>
      </c>
      <c r="BA82" s="49" t="str">
        <f>IF(AND(BB82&lt;&gt;"",ISNA(VLOOKUP(BB82,BB$7:BB81,1,FALSE))),MAX(BA$7:BA81)+1,"")</f>
        <v/>
      </c>
      <c r="BB82" s="50" t="str">
        <f t="shared" si="66"/>
        <v/>
      </c>
      <c r="BC82" s="49" t="str">
        <f>IF(AND(BD82&lt;&gt;"",ISNA(VLOOKUP(BD82,BD$7:BD81,1,FALSE))),MAX(BC$7:BC81)+1,"")</f>
        <v/>
      </c>
      <c r="BD82" s="50" t="str">
        <f t="shared" si="67"/>
        <v/>
      </c>
      <c r="BE82" s="49" t="str">
        <f>IF(AND(BF82&lt;&gt;"",ISNA(VLOOKUP(BF82,BF$7:BF81,1,FALSE))),MAX(BE$7:BE81)+1,"")</f>
        <v/>
      </c>
      <c r="BF82" s="50" t="str">
        <f t="shared" si="68"/>
        <v/>
      </c>
      <c r="BG82" s="50" t="str">
        <f t="shared" si="69"/>
        <v xml:space="preserve">22x0,5 </v>
      </c>
      <c r="BH82" s="50" t="str">
        <f t="shared" si="70"/>
        <v xml:space="preserve">22x2 </v>
      </c>
      <c r="BI82" s="47" t="str">
        <f t="shared" si="71"/>
        <v/>
      </c>
      <c r="BJ82" s="47" t="str">
        <f t="shared" si="72"/>
        <v/>
      </c>
      <c r="BK82" s="47" t="str">
        <f t="shared" si="73"/>
        <v/>
      </c>
      <c r="BL82" s="47" t="str">
        <f t="shared" si="74"/>
        <v/>
      </c>
      <c r="BM82" s="47" t="str">
        <f t="shared" si="75"/>
        <v/>
      </c>
      <c r="BN82" s="51" t="str">
        <f t="shared" si="76"/>
        <v/>
      </c>
      <c r="BO82" s="51" t="str">
        <f t="shared" si="77"/>
        <v/>
      </c>
      <c r="BP82" s="51" t="str">
        <f t="shared" si="78"/>
        <v/>
      </c>
      <c r="BQ82" s="51" t="str">
        <f t="shared" si="79"/>
        <v/>
      </c>
      <c r="BR82" s="51" t="str">
        <f t="shared" si="80"/>
        <v/>
      </c>
      <c r="BS82" s="51" t="str">
        <f t="shared" si="81"/>
        <v/>
      </c>
      <c r="BT82" s="47" t="str">
        <f t="shared" si="82"/>
        <v/>
      </c>
      <c r="BU82" s="59" t="s">
        <v>1152</v>
      </c>
      <c r="BV82" s="48" t="s">
        <v>1183</v>
      </c>
      <c r="BW82" s="97"/>
      <c r="BX82" s="98"/>
      <c r="BY82" s="88"/>
      <c r="BZ82" s="99"/>
      <c r="CA82" s="100" t="s">
        <v>2371</v>
      </c>
      <c r="CB82" s="101" t="s">
        <v>85</v>
      </c>
      <c r="CC82" s="101">
        <v>304</v>
      </c>
      <c r="CD82" s="100">
        <v>20.200000000000003</v>
      </c>
      <c r="CE82" s="103"/>
      <c r="CF82" s="101" t="s">
        <v>804</v>
      </c>
      <c r="CG82" s="101">
        <v>5.7960000000000003</v>
      </c>
      <c r="CH82" s="101"/>
      <c r="CI82" s="104"/>
      <c r="CJ82" s="105" t="s">
        <v>85</v>
      </c>
      <c r="CL82" s="44"/>
      <c r="CN82" s="52">
        <f t="shared" si="83"/>
        <v>0</v>
      </c>
      <c r="CO82" s="53">
        <f t="shared" si="84"/>
        <v>0</v>
      </c>
      <c r="CP82" s="54">
        <f t="shared" si="85"/>
        <v>0</v>
      </c>
      <c r="CS82" s="3"/>
      <c r="CT82" s="9"/>
      <c r="CU82" s="9"/>
      <c r="CV82" s="9"/>
      <c r="CW82" s="9"/>
    </row>
    <row r="83" spans="1:101" ht="11.25" customHeight="1" x14ac:dyDescent="0.2">
      <c r="A83" s="22" t="str">
        <f>IF(D83&lt;&gt;"",MAX($A$7:A82)+1,"")</f>
        <v/>
      </c>
      <c r="B83" s="45"/>
      <c r="C83" s="45"/>
      <c r="D83" s="46"/>
      <c r="E83" s="46"/>
      <c r="F83" s="46"/>
      <c r="G83" s="70"/>
      <c r="H83" s="47" t="str">
        <f t="shared" si="50"/>
        <v/>
      </c>
      <c r="I83" s="46"/>
      <c r="J83" s="46"/>
      <c r="K83" s="45"/>
      <c r="L83" s="47" t="str">
        <f t="shared" si="51"/>
        <v/>
      </c>
      <c r="M83" s="46"/>
      <c r="N83" s="46"/>
      <c r="O83" s="45"/>
      <c r="P83" s="45"/>
      <c r="Q83" s="48" t="str">
        <f t="shared" si="52"/>
        <v/>
      </c>
      <c r="R83" s="48" t="str">
        <f t="shared" si="53"/>
        <v/>
      </c>
      <c r="S83" s="48" t="str">
        <f t="shared" si="54"/>
        <v/>
      </c>
      <c r="T83" s="48" t="str">
        <f t="shared" si="55"/>
        <v/>
      </c>
      <c r="U83" s="70"/>
      <c r="V83" s="70"/>
      <c r="W83" s="45"/>
      <c r="X83" s="45"/>
      <c r="Y83" s="45"/>
      <c r="Z83" s="45"/>
      <c r="AA83" s="48" t="str">
        <f t="shared" si="56"/>
        <v/>
      </c>
      <c r="AB83" s="48" t="str">
        <f t="shared" si="57"/>
        <v/>
      </c>
      <c r="AC83" s="3"/>
      <c r="AD83" s="47" t="str">
        <f ca="1">IF(ROW()-7&lt;=MAX($AX$8:$AX$305),CONCATENATE(IF(AND(AZ83&lt;&gt;"",AY83&lt;&gt;"Drážkovanie"),IF(RIGHT(VLOOKUP(ROW()-7,$AX$8:$AZ$305,2,FALSE),4)="dyha","Hrana ",IF(MID(VLOOKUP(ROW()-7,$AX$8:$AZ$305,2,FALSE),1,3)="HPL","","ABS ")),""),VLOOKUP(ROW()-7,$AX$8:$AZ$305,2,FALSE)),IF(ROW()-7&lt;=MAX($AX$8:$AX$305)+1,IF(SUM($AN$7:AN82)&lt;2,"Min. objednávka","Spolu odhad"),IF(AND(ROW()-7&lt;=MAX($AX$8:$AX$305)+2,AD82&lt;&gt;"Spolu odhad"),"Spolu odhad","")))</f>
        <v/>
      </c>
      <c r="AE83" s="47"/>
      <c r="AF83" s="47"/>
      <c r="AG83" s="47" t="str">
        <f t="shared" ca="1" si="58"/>
        <v/>
      </c>
      <c r="AH83" s="47" t="str">
        <f t="shared" ca="1" si="59"/>
        <v/>
      </c>
      <c r="AI83" s="47" t="str">
        <f t="shared" ca="1" si="60"/>
        <v/>
      </c>
      <c r="AJ83" s="117" t="str">
        <f t="shared" ca="1" si="61"/>
        <v/>
      </c>
      <c r="AK83" s="47" t="str">
        <f ca="1">IF(AY83&lt;&gt;"",ROUNDUP(IF(AX83&lt;=$BC$7,SUMIF($BB$8:$BB$299,AY83,$BJ$8:$BJ$299),0)+IF(AND(AX83&gt;$BC$7,AX83&lt;=$BE$7),SUMIF($BD$8:$BD$299,AY83,$BL$8:$BL$299),0)+IF(AND(AX83&gt;MAX($BC$7:$BC$299),AX83&lt;=MAX($BE$7:$BE$299)),SUMIF($BF$8:$BF$299,AY83,$BM$8:$BM$299),0),3),IF(AD83="dovoz odhad",SUMIF($AL$7:AL82,"m2",$AG$7:AG82),IF(AD83="lišta pod 80 mm",$AZ$304,IF(AD83="Drážkovanie",SUM($BN$8:$BN$299),IF(AD83="Zlepovanie (spájanie)",ROUNDUP(SUM($BK$8:$BK$299),3),IF(AD83="Formatovanie zlep. dielcov",ROUNDUP(SUM($BI$8:$BI$299),3),IF(AD83="Otvor na pánt Ø 35 mm",ROUNDUP(SUM($BT$8:$BT$299),3),"")))))))</f>
        <v/>
      </c>
      <c r="AL83" s="47" t="str">
        <f t="shared" ca="1" si="62"/>
        <v/>
      </c>
      <c r="AM83" s="119" t="str">
        <f t="shared" ca="1" si="63"/>
        <v/>
      </c>
      <c r="AN83" s="120" t="str">
        <f ca="1">IF(AD83="","",IF(AD83="Min. objednávka",2-SUM($AN$7:AN82),IF(AD83="Spolu odhad",ROUND(SUM($AN$7:AN82),2),IF(AM83="","???",ROUND(AG83*AM83,2)))))</f>
        <v/>
      </c>
      <c r="AO83" s="3"/>
      <c r="AP83" s="89" t="str">
        <f t="shared" si="64"/>
        <v/>
      </c>
      <c r="AQ83" s="3"/>
      <c r="AR83" s="22">
        <f t="shared" si="65"/>
        <v>1</v>
      </c>
      <c r="AS83" s="3"/>
      <c r="AT83" s="3"/>
      <c r="AU83" s="3"/>
      <c r="AV83" s="3"/>
      <c r="AW83" s="3"/>
      <c r="AX83" s="47" t="str">
        <f>IF(MAX($AX$7:AX82)+1&lt;=$AS$4,MAX($AX$7:AX82)+1,"")</f>
        <v/>
      </c>
      <c r="AY83" s="47" t="str">
        <f>IF(MAX($AX$7:AX82)+1&gt;$AS$4,"",IF(AX83&lt;=$BC$7,VLOOKUP(AX83,BA$8:BB$299,2,FALSE),IF(AX83&lt;=$BE$7,VLOOKUP(AX83,BC$8:BD$299,2,FALSE),IF(AX83&lt;=MAX($BE$8:$BE$299),VLOOKUP(AX83,BE$8:BF$299,2,FALSE),IF(AX83=$AS$4,VLOOKUP(AX83,$AS$4:$AU$4,2,FALSE),"")))))</f>
        <v/>
      </c>
      <c r="AZ83" s="47" t="str">
        <f>IF(MAX($AX$7:AX82)+1&gt;$AS$4,"",IF(AX83&lt;=$BC$7,"",IF(AX83&lt;=$BE$7,MID(VLOOKUP(AX83,BC$8:BD$299,2,FALSE),1,1),IF(AX83&lt;=MAX($BE$8:$BE$299),MID(VLOOKUP(AX83,BE$8:BF$299,2,FALSE),1,1),IF(AX83&lt;=$AS$4,VLOOKUP(AX83,$AS$4:$AU$4,3,FALSE),"")))))</f>
        <v/>
      </c>
      <c r="BA83" s="49" t="str">
        <f>IF(AND(BB83&lt;&gt;"",ISNA(VLOOKUP(BB83,BB$7:BB82,1,FALSE))),MAX(BA$7:BA82)+1,"")</f>
        <v/>
      </c>
      <c r="BB83" s="50" t="str">
        <f t="shared" si="66"/>
        <v/>
      </c>
      <c r="BC83" s="49" t="str">
        <f>IF(AND(BD83&lt;&gt;"",ISNA(VLOOKUP(BD83,BD$7:BD82,1,FALSE))),MAX(BC$7:BC82)+1,"")</f>
        <v/>
      </c>
      <c r="BD83" s="50" t="str">
        <f t="shared" si="67"/>
        <v/>
      </c>
      <c r="BE83" s="49" t="str">
        <f>IF(AND(BF83&lt;&gt;"",ISNA(VLOOKUP(BF83,BF$7:BF82,1,FALSE))),MAX(BE$7:BE82)+1,"")</f>
        <v/>
      </c>
      <c r="BF83" s="50" t="str">
        <f t="shared" si="68"/>
        <v/>
      </c>
      <c r="BG83" s="50" t="str">
        <f t="shared" si="69"/>
        <v xml:space="preserve">22x0,5 </v>
      </c>
      <c r="BH83" s="50" t="str">
        <f t="shared" si="70"/>
        <v xml:space="preserve">22x2 </v>
      </c>
      <c r="BI83" s="47" t="str">
        <f t="shared" si="71"/>
        <v/>
      </c>
      <c r="BJ83" s="47" t="str">
        <f t="shared" si="72"/>
        <v/>
      </c>
      <c r="BK83" s="47" t="str">
        <f t="shared" si="73"/>
        <v/>
      </c>
      <c r="BL83" s="47" t="str">
        <f t="shared" si="74"/>
        <v/>
      </c>
      <c r="BM83" s="47" t="str">
        <f t="shared" si="75"/>
        <v/>
      </c>
      <c r="BN83" s="51" t="str">
        <f t="shared" si="76"/>
        <v/>
      </c>
      <c r="BO83" s="51" t="str">
        <f t="shared" si="77"/>
        <v/>
      </c>
      <c r="BP83" s="51" t="str">
        <f t="shared" si="78"/>
        <v/>
      </c>
      <c r="BQ83" s="51" t="str">
        <f t="shared" si="79"/>
        <v/>
      </c>
      <c r="BR83" s="51" t="str">
        <f t="shared" si="80"/>
        <v/>
      </c>
      <c r="BS83" s="51" t="str">
        <f t="shared" si="81"/>
        <v/>
      </c>
      <c r="BT83" s="47" t="str">
        <f t="shared" si="82"/>
        <v/>
      </c>
      <c r="BU83" s="59" t="s">
        <v>390</v>
      </c>
      <c r="BV83" s="48" t="s">
        <v>387</v>
      </c>
      <c r="BW83" s="97"/>
      <c r="BX83" s="98"/>
      <c r="BY83" s="88"/>
      <c r="BZ83" s="99"/>
      <c r="CA83" s="100" t="s">
        <v>2372</v>
      </c>
      <c r="CB83" s="101" t="s">
        <v>86</v>
      </c>
      <c r="CC83" s="101">
        <v>305</v>
      </c>
      <c r="CD83" s="100">
        <v>17.810000000000002</v>
      </c>
      <c r="CE83" s="103"/>
      <c r="CF83" s="101" t="s">
        <v>804</v>
      </c>
      <c r="CG83" s="101">
        <v>5.7960000000000003</v>
      </c>
      <c r="CH83" s="101"/>
      <c r="CI83" s="104"/>
      <c r="CJ83" s="105" t="s">
        <v>86</v>
      </c>
      <c r="CL83" s="44"/>
      <c r="CN83" s="52">
        <f t="shared" si="83"/>
        <v>0</v>
      </c>
      <c r="CO83" s="53">
        <f t="shared" si="84"/>
        <v>0</v>
      </c>
      <c r="CP83" s="54">
        <f t="shared" si="85"/>
        <v>0</v>
      </c>
      <c r="CS83" s="3"/>
      <c r="CT83" s="9"/>
      <c r="CU83" s="9"/>
      <c r="CV83" s="9"/>
      <c r="CW83" s="9"/>
    </row>
    <row r="84" spans="1:101" ht="11.25" customHeight="1" x14ac:dyDescent="0.2">
      <c r="A84" s="22" t="str">
        <f>IF(D84&lt;&gt;"",MAX($A$7:A83)+1,"")</f>
        <v/>
      </c>
      <c r="B84" s="45"/>
      <c r="C84" s="45"/>
      <c r="D84" s="46"/>
      <c r="E84" s="46"/>
      <c r="F84" s="46"/>
      <c r="G84" s="70"/>
      <c r="H84" s="47" t="str">
        <f t="shared" si="50"/>
        <v/>
      </c>
      <c r="I84" s="46"/>
      <c r="J84" s="46"/>
      <c r="K84" s="45"/>
      <c r="L84" s="47" t="str">
        <f t="shared" si="51"/>
        <v/>
      </c>
      <c r="M84" s="46"/>
      <c r="N84" s="46"/>
      <c r="O84" s="45"/>
      <c r="P84" s="45"/>
      <c r="Q84" s="48" t="str">
        <f t="shared" si="52"/>
        <v/>
      </c>
      <c r="R84" s="48" t="str">
        <f t="shared" si="53"/>
        <v/>
      </c>
      <c r="S84" s="48" t="str">
        <f t="shared" si="54"/>
        <v/>
      </c>
      <c r="T84" s="48" t="str">
        <f t="shared" si="55"/>
        <v/>
      </c>
      <c r="U84" s="70"/>
      <c r="V84" s="70"/>
      <c r="W84" s="45"/>
      <c r="X84" s="45"/>
      <c r="Y84" s="45"/>
      <c r="Z84" s="45"/>
      <c r="AA84" s="48" t="str">
        <f t="shared" si="56"/>
        <v/>
      </c>
      <c r="AB84" s="48" t="str">
        <f t="shared" si="57"/>
        <v/>
      </c>
      <c r="AC84" s="3"/>
      <c r="AD84" s="47" t="str">
        <f ca="1">IF(ROW()-7&lt;=MAX($AX$8:$AX$305),CONCATENATE(IF(AND(AZ84&lt;&gt;"",AY84&lt;&gt;"Drážkovanie"),IF(RIGHT(VLOOKUP(ROW()-7,$AX$8:$AZ$305,2,FALSE),4)="dyha","Hrana ",IF(MID(VLOOKUP(ROW()-7,$AX$8:$AZ$305,2,FALSE),1,3)="HPL","","ABS ")),""),VLOOKUP(ROW()-7,$AX$8:$AZ$305,2,FALSE)),IF(ROW()-7&lt;=MAX($AX$8:$AX$305)+1,IF(SUM($AN$7:AN83)&lt;2,"Min. objednávka","Spolu odhad"),IF(AND(ROW()-7&lt;=MAX($AX$8:$AX$305)+2,AD83&lt;&gt;"Spolu odhad"),"Spolu odhad","")))</f>
        <v/>
      </c>
      <c r="AE84" s="47"/>
      <c r="AF84" s="47"/>
      <c r="AG84" s="47" t="str">
        <f t="shared" ca="1" si="58"/>
        <v/>
      </c>
      <c r="AH84" s="47" t="str">
        <f t="shared" ca="1" si="59"/>
        <v/>
      </c>
      <c r="AI84" s="47" t="str">
        <f t="shared" ca="1" si="60"/>
        <v/>
      </c>
      <c r="AJ84" s="117" t="str">
        <f t="shared" ca="1" si="61"/>
        <v/>
      </c>
      <c r="AK84" s="47" t="str">
        <f ca="1">IF(AY84&lt;&gt;"",ROUNDUP(IF(AX84&lt;=$BC$7,SUMIF($BB$8:$BB$299,AY84,$BJ$8:$BJ$299),0)+IF(AND(AX84&gt;$BC$7,AX84&lt;=$BE$7),SUMIF($BD$8:$BD$299,AY84,$BL$8:$BL$299),0)+IF(AND(AX84&gt;MAX($BC$7:$BC$299),AX84&lt;=MAX($BE$7:$BE$299)),SUMIF($BF$8:$BF$299,AY84,$BM$8:$BM$299),0),3),IF(AD84="dovoz odhad",SUMIF($AL$7:AL83,"m2",$AG$7:AG83),IF(AD84="lišta pod 80 mm",$AZ$304,IF(AD84="Drážkovanie",SUM($BN$8:$BN$299),IF(AD84="Zlepovanie (spájanie)",ROUNDUP(SUM($BK$8:$BK$299),3),IF(AD84="Formatovanie zlep. dielcov",ROUNDUP(SUM($BI$8:$BI$299),3),IF(AD84="Otvor na pánt Ø 35 mm",ROUNDUP(SUM($BT$8:$BT$299),3),"")))))))</f>
        <v/>
      </c>
      <c r="AL84" s="47" t="str">
        <f t="shared" ca="1" si="62"/>
        <v/>
      </c>
      <c r="AM84" s="119" t="str">
        <f t="shared" ca="1" si="63"/>
        <v/>
      </c>
      <c r="AN84" s="120" t="str">
        <f ca="1">IF(AD84="","",IF(AD84="Min. objednávka",2-SUM($AN$7:AN83),IF(AD84="Spolu odhad",ROUND(SUM($AN$7:AN83),2),IF(AM84="","???",ROUND(AG84*AM84,2)))))</f>
        <v/>
      </c>
      <c r="AO84" s="3"/>
      <c r="AP84" s="89" t="str">
        <f t="shared" si="64"/>
        <v/>
      </c>
      <c r="AQ84" s="3"/>
      <c r="AR84" s="22">
        <f t="shared" si="65"/>
        <v>1</v>
      </c>
      <c r="AS84" s="3"/>
      <c r="AT84" s="3"/>
      <c r="AU84" s="3"/>
      <c r="AV84" s="3"/>
      <c r="AW84" s="3"/>
      <c r="AX84" s="47" t="str">
        <f>IF(MAX($AX$7:AX83)+1&lt;=$AS$4,MAX($AX$7:AX83)+1,"")</f>
        <v/>
      </c>
      <c r="AY84" s="47" t="str">
        <f>IF(MAX($AX$7:AX83)+1&gt;$AS$4,"",IF(AX84&lt;=$BC$7,VLOOKUP(AX84,BA$8:BB$299,2,FALSE),IF(AX84&lt;=$BE$7,VLOOKUP(AX84,BC$8:BD$299,2,FALSE),IF(AX84&lt;=MAX($BE$8:$BE$299),VLOOKUP(AX84,BE$8:BF$299,2,FALSE),IF(AX84=$AS$4,VLOOKUP(AX84,$AS$4:$AU$4,2,FALSE),"")))))</f>
        <v/>
      </c>
      <c r="AZ84" s="47" t="str">
        <f>IF(MAX($AX$7:AX83)+1&gt;$AS$4,"",IF(AX84&lt;=$BC$7,"",IF(AX84&lt;=$BE$7,MID(VLOOKUP(AX84,BC$8:BD$299,2,FALSE),1,1),IF(AX84&lt;=MAX($BE$8:$BE$299),MID(VLOOKUP(AX84,BE$8:BF$299,2,FALSE),1,1),IF(AX84&lt;=$AS$4,VLOOKUP(AX84,$AS$4:$AU$4,3,FALSE),"")))))</f>
        <v/>
      </c>
      <c r="BA84" s="49" t="str">
        <f>IF(AND(BB84&lt;&gt;"",ISNA(VLOOKUP(BB84,BB$7:BB83,1,FALSE))),MAX(BA$7:BA83)+1,"")</f>
        <v/>
      </c>
      <c r="BB84" s="50" t="str">
        <f t="shared" si="66"/>
        <v/>
      </c>
      <c r="BC84" s="49" t="str">
        <f>IF(AND(BD84&lt;&gt;"",ISNA(VLOOKUP(BD84,BD$7:BD83,1,FALSE))),MAX(BC$7:BC83)+1,"")</f>
        <v/>
      </c>
      <c r="BD84" s="50" t="str">
        <f t="shared" si="67"/>
        <v/>
      </c>
      <c r="BE84" s="49" t="str">
        <f>IF(AND(BF84&lt;&gt;"",ISNA(VLOOKUP(BF84,BF$7:BF83,1,FALSE))),MAX(BE$7:BE83)+1,"")</f>
        <v/>
      </c>
      <c r="BF84" s="50" t="str">
        <f t="shared" si="68"/>
        <v/>
      </c>
      <c r="BG84" s="50" t="str">
        <f t="shared" si="69"/>
        <v xml:space="preserve">22x0,5 </v>
      </c>
      <c r="BH84" s="50" t="str">
        <f t="shared" si="70"/>
        <v xml:space="preserve">22x2 </v>
      </c>
      <c r="BI84" s="47" t="str">
        <f t="shared" si="71"/>
        <v/>
      </c>
      <c r="BJ84" s="47" t="str">
        <f t="shared" si="72"/>
        <v/>
      </c>
      <c r="BK84" s="47" t="str">
        <f t="shared" si="73"/>
        <v/>
      </c>
      <c r="BL84" s="47" t="str">
        <f t="shared" si="74"/>
        <v/>
      </c>
      <c r="BM84" s="47" t="str">
        <f t="shared" si="75"/>
        <v/>
      </c>
      <c r="BN84" s="51" t="str">
        <f t="shared" si="76"/>
        <v/>
      </c>
      <c r="BO84" s="51" t="str">
        <f t="shared" si="77"/>
        <v/>
      </c>
      <c r="BP84" s="51" t="str">
        <f t="shared" si="78"/>
        <v/>
      </c>
      <c r="BQ84" s="51" t="str">
        <f t="shared" si="79"/>
        <v/>
      </c>
      <c r="BR84" s="51" t="str">
        <f t="shared" si="80"/>
        <v/>
      </c>
      <c r="BS84" s="51" t="str">
        <f t="shared" si="81"/>
        <v/>
      </c>
      <c r="BT84" s="47" t="str">
        <f t="shared" si="82"/>
        <v/>
      </c>
      <c r="BU84" s="59" t="s">
        <v>392</v>
      </c>
      <c r="BV84" s="48" t="s">
        <v>1184</v>
      </c>
      <c r="BW84" s="97"/>
      <c r="BX84" s="98"/>
      <c r="BY84" s="88"/>
      <c r="BZ84" s="99"/>
      <c r="CA84" s="100" t="s">
        <v>2373</v>
      </c>
      <c r="CB84" s="101" t="s">
        <v>884</v>
      </c>
      <c r="CC84" s="101">
        <v>306</v>
      </c>
      <c r="CD84" s="100">
        <v>17.810000000000002</v>
      </c>
      <c r="CE84" s="103"/>
      <c r="CF84" s="101" t="s">
        <v>804</v>
      </c>
      <c r="CG84" s="101">
        <v>5.7960000000000003</v>
      </c>
      <c r="CH84" s="101"/>
      <c r="CI84" s="104"/>
      <c r="CJ84" s="105" t="s">
        <v>884</v>
      </c>
      <c r="CL84" s="44"/>
      <c r="CN84" s="52">
        <f t="shared" si="83"/>
        <v>0</v>
      </c>
      <c r="CO84" s="53">
        <f t="shared" si="84"/>
        <v>0</v>
      </c>
      <c r="CP84" s="54">
        <f t="shared" si="85"/>
        <v>0</v>
      </c>
      <c r="CS84" s="3"/>
      <c r="CT84" s="9"/>
      <c r="CU84" s="9"/>
      <c r="CV84" s="9"/>
      <c r="CW84" s="9"/>
    </row>
    <row r="85" spans="1:101" ht="11.25" customHeight="1" x14ac:dyDescent="0.2">
      <c r="A85" s="22" t="str">
        <f>IF(D85&lt;&gt;"",MAX($A$7:A84)+1,"")</f>
        <v/>
      </c>
      <c r="B85" s="45"/>
      <c r="C85" s="45"/>
      <c r="D85" s="46"/>
      <c r="E85" s="46"/>
      <c r="F85" s="46"/>
      <c r="G85" s="70"/>
      <c r="H85" s="47" t="str">
        <f t="shared" si="50"/>
        <v/>
      </c>
      <c r="I85" s="46"/>
      <c r="J85" s="46"/>
      <c r="K85" s="45"/>
      <c r="L85" s="47" t="str">
        <f t="shared" si="51"/>
        <v/>
      </c>
      <c r="M85" s="46"/>
      <c r="N85" s="46"/>
      <c r="O85" s="45"/>
      <c r="P85" s="45"/>
      <c r="Q85" s="48" t="str">
        <f t="shared" si="52"/>
        <v/>
      </c>
      <c r="R85" s="48" t="str">
        <f t="shared" si="53"/>
        <v/>
      </c>
      <c r="S85" s="48" t="str">
        <f t="shared" si="54"/>
        <v/>
      </c>
      <c r="T85" s="48" t="str">
        <f t="shared" si="55"/>
        <v/>
      </c>
      <c r="U85" s="70"/>
      <c r="V85" s="70"/>
      <c r="W85" s="45"/>
      <c r="X85" s="45"/>
      <c r="Y85" s="45"/>
      <c r="Z85" s="45"/>
      <c r="AA85" s="48" t="str">
        <f t="shared" si="56"/>
        <v/>
      </c>
      <c r="AB85" s="48" t="str">
        <f t="shared" si="57"/>
        <v/>
      </c>
      <c r="AC85" s="3"/>
      <c r="AD85" s="47" t="str">
        <f ca="1">IF(ROW()-7&lt;=MAX($AX$8:$AX$305),CONCATENATE(IF(AND(AZ85&lt;&gt;"",AY85&lt;&gt;"Drážkovanie"),IF(RIGHT(VLOOKUP(ROW()-7,$AX$8:$AZ$305,2,FALSE),4)="dyha","Hrana ",IF(MID(VLOOKUP(ROW()-7,$AX$8:$AZ$305,2,FALSE),1,3)="HPL","","ABS ")),""),VLOOKUP(ROW()-7,$AX$8:$AZ$305,2,FALSE)),IF(ROW()-7&lt;=MAX($AX$8:$AX$305)+1,IF(SUM($AN$7:AN84)&lt;2,"Min. objednávka","Spolu odhad"),IF(AND(ROW()-7&lt;=MAX($AX$8:$AX$305)+2,AD84&lt;&gt;"Spolu odhad"),"Spolu odhad","")))</f>
        <v/>
      </c>
      <c r="AE85" s="47"/>
      <c r="AF85" s="47"/>
      <c r="AG85" s="47" t="str">
        <f t="shared" ca="1" si="58"/>
        <v/>
      </c>
      <c r="AH85" s="47" t="str">
        <f t="shared" ca="1" si="59"/>
        <v/>
      </c>
      <c r="AI85" s="47" t="str">
        <f t="shared" ca="1" si="60"/>
        <v/>
      </c>
      <c r="AJ85" s="117" t="str">
        <f t="shared" ca="1" si="61"/>
        <v/>
      </c>
      <c r="AK85" s="47" t="str">
        <f ca="1">IF(AY85&lt;&gt;"",ROUNDUP(IF(AX85&lt;=$BC$7,SUMIF($BB$8:$BB$299,AY85,$BJ$8:$BJ$299),0)+IF(AND(AX85&gt;$BC$7,AX85&lt;=$BE$7),SUMIF($BD$8:$BD$299,AY85,$BL$8:$BL$299),0)+IF(AND(AX85&gt;MAX($BC$7:$BC$299),AX85&lt;=MAX($BE$7:$BE$299)),SUMIF($BF$8:$BF$299,AY85,$BM$8:$BM$299),0),3),IF(AD85="dovoz odhad",SUMIF($AL$7:AL84,"m2",$AG$7:AG84),IF(AD85="lišta pod 80 mm",$AZ$304,IF(AD85="Drážkovanie",SUM($BN$8:$BN$299),IF(AD85="Zlepovanie (spájanie)",ROUNDUP(SUM($BK$8:$BK$299),3),IF(AD85="Formatovanie zlep. dielcov",ROUNDUP(SUM($BI$8:$BI$299),3),IF(AD85="Otvor na pánt Ø 35 mm",ROUNDUP(SUM($BT$8:$BT$299),3),"")))))))</f>
        <v/>
      </c>
      <c r="AL85" s="47" t="str">
        <f t="shared" ca="1" si="62"/>
        <v/>
      </c>
      <c r="AM85" s="119" t="str">
        <f t="shared" ca="1" si="63"/>
        <v/>
      </c>
      <c r="AN85" s="120" t="str">
        <f ca="1">IF(AD85="","",IF(AD85="Min. objednávka",2-SUM($AN$7:AN84),IF(AD85="Spolu odhad",ROUND(SUM($AN$7:AN84),2),IF(AM85="","???",ROUND(AG85*AM85,2)))))</f>
        <v/>
      </c>
      <c r="AO85" s="3"/>
      <c r="AP85" s="89" t="str">
        <f t="shared" si="64"/>
        <v/>
      </c>
      <c r="AQ85" s="3"/>
      <c r="AR85" s="22">
        <f t="shared" si="65"/>
        <v>1</v>
      </c>
      <c r="AS85" s="3"/>
      <c r="AT85" s="3"/>
      <c r="AU85" s="3"/>
      <c r="AV85" s="3"/>
      <c r="AW85" s="3"/>
      <c r="AX85" s="47" t="str">
        <f>IF(MAX($AX$7:AX84)+1&lt;=$AS$4,MAX($AX$7:AX84)+1,"")</f>
        <v/>
      </c>
      <c r="AY85" s="47" t="str">
        <f>IF(MAX($AX$7:AX84)+1&gt;$AS$4,"",IF(AX85&lt;=$BC$7,VLOOKUP(AX85,BA$8:BB$299,2,FALSE),IF(AX85&lt;=$BE$7,VLOOKUP(AX85,BC$8:BD$299,2,FALSE),IF(AX85&lt;=MAX($BE$8:$BE$299),VLOOKUP(AX85,BE$8:BF$299,2,FALSE),IF(AX85=$AS$4,VLOOKUP(AX85,$AS$4:$AU$4,2,FALSE),"")))))</f>
        <v/>
      </c>
      <c r="AZ85" s="47" t="str">
        <f>IF(MAX($AX$7:AX84)+1&gt;$AS$4,"",IF(AX85&lt;=$BC$7,"",IF(AX85&lt;=$BE$7,MID(VLOOKUP(AX85,BC$8:BD$299,2,FALSE),1,1),IF(AX85&lt;=MAX($BE$8:$BE$299),MID(VLOOKUP(AX85,BE$8:BF$299,2,FALSE),1,1),IF(AX85&lt;=$AS$4,VLOOKUP(AX85,$AS$4:$AU$4,3,FALSE),"")))))</f>
        <v/>
      </c>
      <c r="BA85" s="49" t="str">
        <f>IF(AND(BB85&lt;&gt;"",ISNA(VLOOKUP(BB85,BB$7:BB84,1,FALSE))),MAX(BA$7:BA84)+1,"")</f>
        <v/>
      </c>
      <c r="BB85" s="50" t="str">
        <f t="shared" si="66"/>
        <v/>
      </c>
      <c r="BC85" s="49" t="str">
        <f>IF(AND(BD85&lt;&gt;"",ISNA(VLOOKUP(BD85,BD$7:BD84,1,FALSE))),MAX(BC$7:BC84)+1,"")</f>
        <v/>
      </c>
      <c r="BD85" s="50" t="str">
        <f t="shared" si="67"/>
        <v/>
      </c>
      <c r="BE85" s="49" t="str">
        <f>IF(AND(BF85&lt;&gt;"",ISNA(VLOOKUP(BF85,BF$7:BF84,1,FALSE))),MAX(BE$7:BE84)+1,"")</f>
        <v/>
      </c>
      <c r="BF85" s="50" t="str">
        <f t="shared" si="68"/>
        <v/>
      </c>
      <c r="BG85" s="50" t="str">
        <f t="shared" si="69"/>
        <v xml:space="preserve">22x0,5 </v>
      </c>
      <c r="BH85" s="50" t="str">
        <f t="shared" si="70"/>
        <v xml:space="preserve">22x2 </v>
      </c>
      <c r="BI85" s="47" t="str">
        <f t="shared" si="71"/>
        <v/>
      </c>
      <c r="BJ85" s="47" t="str">
        <f t="shared" si="72"/>
        <v/>
      </c>
      <c r="BK85" s="47" t="str">
        <f t="shared" si="73"/>
        <v/>
      </c>
      <c r="BL85" s="47" t="str">
        <f t="shared" si="74"/>
        <v/>
      </c>
      <c r="BM85" s="47" t="str">
        <f t="shared" si="75"/>
        <v/>
      </c>
      <c r="BN85" s="51" t="str">
        <f t="shared" si="76"/>
        <v/>
      </c>
      <c r="BO85" s="51" t="str">
        <f t="shared" si="77"/>
        <v/>
      </c>
      <c r="BP85" s="51" t="str">
        <f t="shared" si="78"/>
        <v/>
      </c>
      <c r="BQ85" s="51" t="str">
        <f t="shared" si="79"/>
        <v/>
      </c>
      <c r="BR85" s="51" t="str">
        <f t="shared" si="80"/>
        <v/>
      </c>
      <c r="BS85" s="51" t="str">
        <f t="shared" si="81"/>
        <v/>
      </c>
      <c r="BT85" s="47" t="str">
        <f t="shared" si="82"/>
        <v/>
      </c>
      <c r="BU85" s="59" t="s">
        <v>394</v>
      </c>
      <c r="BV85" s="48" t="s">
        <v>389</v>
      </c>
      <c r="BW85" s="97"/>
      <c r="BX85" s="98"/>
      <c r="BY85" s="88"/>
      <c r="BZ85" s="99"/>
      <c r="CA85" s="100" t="s">
        <v>2374</v>
      </c>
      <c r="CB85" s="101" t="s">
        <v>885</v>
      </c>
      <c r="CC85" s="101">
        <v>189</v>
      </c>
      <c r="CD85" s="100">
        <v>16.32</v>
      </c>
      <c r="CE85" s="103"/>
      <c r="CF85" s="101" t="s">
        <v>804</v>
      </c>
      <c r="CG85" s="101">
        <v>5.7960000000000003</v>
      </c>
      <c r="CH85" s="101"/>
      <c r="CI85" s="104"/>
      <c r="CJ85" s="105" t="s">
        <v>885</v>
      </c>
      <c r="CL85" s="44"/>
      <c r="CN85" s="52">
        <f t="shared" si="83"/>
        <v>0</v>
      </c>
      <c r="CO85" s="53">
        <f t="shared" si="84"/>
        <v>0</v>
      </c>
      <c r="CP85" s="54">
        <f t="shared" si="85"/>
        <v>0</v>
      </c>
      <c r="CS85" s="3"/>
      <c r="CT85" s="9"/>
      <c r="CU85" s="9"/>
      <c r="CV85" s="9"/>
      <c r="CW85" s="9"/>
    </row>
    <row r="86" spans="1:101" ht="11.25" customHeight="1" x14ac:dyDescent="0.2">
      <c r="A86" s="22" t="str">
        <f>IF(D86&lt;&gt;"",MAX($A$7:A85)+1,"")</f>
        <v/>
      </c>
      <c r="B86" s="45"/>
      <c r="C86" s="45"/>
      <c r="D86" s="46"/>
      <c r="E86" s="46"/>
      <c r="F86" s="46"/>
      <c r="G86" s="70"/>
      <c r="H86" s="47" t="str">
        <f t="shared" si="50"/>
        <v/>
      </c>
      <c r="I86" s="46"/>
      <c r="J86" s="46"/>
      <c r="K86" s="45"/>
      <c r="L86" s="47" t="str">
        <f t="shared" si="51"/>
        <v/>
      </c>
      <c r="M86" s="46"/>
      <c r="N86" s="46"/>
      <c r="O86" s="45"/>
      <c r="P86" s="45"/>
      <c r="Q86" s="48" t="str">
        <f t="shared" si="52"/>
        <v/>
      </c>
      <c r="R86" s="48" t="str">
        <f t="shared" si="53"/>
        <v/>
      </c>
      <c r="S86" s="48" t="str">
        <f t="shared" si="54"/>
        <v/>
      </c>
      <c r="T86" s="48" t="str">
        <f t="shared" si="55"/>
        <v/>
      </c>
      <c r="U86" s="70"/>
      <c r="V86" s="70"/>
      <c r="W86" s="45"/>
      <c r="X86" s="45"/>
      <c r="Y86" s="45"/>
      <c r="Z86" s="45"/>
      <c r="AA86" s="48" t="str">
        <f t="shared" si="56"/>
        <v/>
      </c>
      <c r="AB86" s="48" t="str">
        <f t="shared" si="57"/>
        <v/>
      </c>
      <c r="AC86" s="3"/>
      <c r="AD86" s="47" t="str">
        <f ca="1">IF(ROW()-7&lt;=MAX($AX$8:$AX$305),CONCATENATE(IF(AND(AZ86&lt;&gt;"",AY86&lt;&gt;"Drážkovanie"),IF(RIGHT(VLOOKUP(ROW()-7,$AX$8:$AZ$305,2,FALSE),4)="dyha","Hrana ",IF(MID(VLOOKUP(ROW()-7,$AX$8:$AZ$305,2,FALSE),1,3)="HPL","","ABS ")),""),VLOOKUP(ROW()-7,$AX$8:$AZ$305,2,FALSE)),IF(ROW()-7&lt;=MAX($AX$8:$AX$305)+1,IF(SUM($AN$7:AN85)&lt;2,"Min. objednávka","Spolu odhad"),IF(AND(ROW()-7&lt;=MAX($AX$8:$AX$305)+2,AD85&lt;&gt;"Spolu odhad"),"Spolu odhad","")))</f>
        <v/>
      </c>
      <c r="AE86" s="47"/>
      <c r="AF86" s="47"/>
      <c r="AG86" s="47" t="str">
        <f t="shared" ca="1" si="58"/>
        <v/>
      </c>
      <c r="AH86" s="47" t="str">
        <f t="shared" ca="1" si="59"/>
        <v/>
      </c>
      <c r="AI86" s="47" t="str">
        <f t="shared" ca="1" si="60"/>
        <v/>
      </c>
      <c r="AJ86" s="117" t="str">
        <f t="shared" ca="1" si="61"/>
        <v/>
      </c>
      <c r="AK86" s="47" t="str">
        <f ca="1">IF(AY86&lt;&gt;"",ROUNDUP(IF(AX86&lt;=$BC$7,SUMIF($BB$8:$BB$299,AY86,$BJ$8:$BJ$299),0)+IF(AND(AX86&gt;$BC$7,AX86&lt;=$BE$7),SUMIF($BD$8:$BD$299,AY86,$BL$8:$BL$299),0)+IF(AND(AX86&gt;MAX($BC$7:$BC$299),AX86&lt;=MAX($BE$7:$BE$299)),SUMIF($BF$8:$BF$299,AY86,$BM$8:$BM$299),0),3),IF(AD86="dovoz odhad",SUMIF($AL$7:AL85,"m2",$AG$7:AG85),IF(AD86="lišta pod 80 mm",$AZ$304,IF(AD86="Drážkovanie",SUM($BN$8:$BN$299),IF(AD86="Zlepovanie (spájanie)",ROUNDUP(SUM($BK$8:$BK$299),3),IF(AD86="Formatovanie zlep. dielcov",ROUNDUP(SUM($BI$8:$BI$299),3),IF(AD86="Otvor na pánt Ø 35 mm",ROUNDUP(SUM($BT$8:$BT$299),3),"")))))))</f>
        <v/>
      </c>
      <c r="AL86" s="47" t="str">
        <f t="shared" ca="1" si="62"/>
        <v/>
      </c>
      <c r="AM86" s="119" t="str">
        <f t="shared" ca="1" si="63"/>
        <v/>
      </c>
      <c r="AN86" s="120" t="str">
        <f ca="1">IF(AD86="","",IF(AD86="Min. objednávka",2-SUM($AN$7:AN85),IF(AD86="Spolu odhad",ROUND(SUM($AN$7:AN85),2),IF(AM86="","???",ROUND(AG86*AM86,2)))))</f>
        <v/>
      </c>
      <c r="AO86" s="3"/>
      <c r="AP86" s="89" t="str">
        <f t="shared" si="64"/>
        <v/>
      </c>
      <c r="AQ86" s="3"/>
      <c r="AR86" s="22">
        <f t="shared" si="65"/>
        <v>1</v>
      </c>
      <c r="AS86" s="3"/>
      <c r="AT86" s="3"/>
      <c r="AU86" s="3"/>
      <c r="AV86" s="3"/>
      <c r="AW86" s="3"/>
      <c r="AX86" s="47" t="str">
        <f>IF(MAX($AX$7:AX85)+1&lt;=$AS$4,MAX($AX$7:AX85)+1,"")</f>
        <v/>
      </c>
      <c r="AY86" s="47" t="str">
        <f>IF(MAX($AX$7:AX85)+1&gt;$AS$4,"",IF(AX86&lt;=$BC$7,VLOOKUP(AX86,BA$8:BB$299,2,FALSE),IF(AX86&lt;=$BE$7,VLOOKUP(AX86,BC$8:BD$299,2,FALSE),IF(AX86&lt;=MAX($BE$8:$BE$299),VLOOKUP(AX86,BE$8:BF$299,2,FALSE),IF(AX86=$AS$4,VLOOKUP(AX86,$AS$4:$AU$4,2,FALSE),"")))))</f>
        <v/>
      </c>
      <c r="AZ86" s="47" t="str">
        <f>IF(MAX($AX$7:AX85)+1&gt;$AS$4,"",IF(AX86&lt;=$BC$7,"",IF(AX86&lt;=$BE$7,MID(VLOOKUP(AX86,BC$8:BD$299,2,FALSE),1,1),IF(AX86&lt;=MAX($BE$8:$BE$299),MID(VLOOKUP(AX86,BE$8:BF$299,2,FALSE),1,1),IF(AX86&lt;=$AS$4,VLOOKUP(AX86,$AS$4:$AU$4,3,FALSE),"")))))</f>
        <v/>
      </c>
      <c r="BA86" s="49" t="str">
        <f>IF(AND(BB86&lt;&gt;"",ISNA(VLOOKUP(BB86,BB$7:BB85,1,FALSE))),MAX(BA$7:BA85)+1,"")</f>
        <v/>
      </c>
      <c r="BB86" s="50" t="str">
        <f t="shared" si="66"/>
        <v/>
      </c>
      <c r="BC86" s="49" t="str">
        <f>IF(AND(BD86&lt;&gt;"",ISNA(VLOOKUP(BD86,BD$7:BD85,1,FALSE))),MAX(BC$7:BC85)+1,"")</f>
        <v/>
      </c>
      <c r="BD86" s="50" t="str">
        <f t="shared" si="67"/>
        <v/>
      </c>
      <c r="BE86" s="49" t="str">
        <f>IF(AND(BF86&lt;&gt;"",ISNA(VLOOKUP(BF86,BF$7:BF85,1,FALSE))),MAX(BE$7:BE85)+1,"")</f>
        <v/>
      </c>
      <c r="BF86" s="50" t="str">
        <f t="shared" si="68"/>
        <v/>
      </c>
      <c r="BG86" s="50" t="str">
        <f t="shared" si="69"/>
        <v xml:space="preserve">22x0,5 </v>
      </c>
      <c r="BH86" s="50" t="str">
        <f t="shared" si="70"/>
        <v xml:space="preserve">22x2 </v>
      </c>
      <c r="BI86" s="47" t="str">
        <f t="shared" si="71"/>
        <v/>
      </c>
      <c r="BJ86" s="47" t="str">
        <f t="shared" si="72"/>
        <v/>
      </c>
      <c r="BK86" s="47" t="str">
        <f t="shared" si="73"/>
        <v/>
      </c>
      <c r="BL86" s="47" t="str">
        <f t="shared" si="74"/>
        <v/>
      </c>
      <c r="BM86" s="47" t="str">
        <f t="shared" si="75"/>
        <v/>
      </c>
      <c r="BN86" s="51" t="str">
        <f t="shared" si="76"/>
        <v/>
      </c>
      <c r="BO86" s="51" t="str">
        <f t="shared" si="77"/>
        <v/>
      </c>
      <c r="BP86" s="51" t="str">
        <f t="shared" si="78"/>
        <v/>
      </c>
      <c r="BQ86" s="51" t="str">
        <f t="shared" si="79"/>
        <v/>
      </c>
      <c r="BR86" s="51" t="str">
        <f t="shared" si="80"/>
        <v/>
      </c>
      <c r="BS86" s="51" t="str">
        <f t="shared" si="81"/>
        <v/>
      </c>
      <c r="BT86" s="47" t="str">
        <f t="shared" si="82"/>
        <v/>
      </c>
      <c r="BU86" s="59" t="s">
        <v>396</v>
      </c>
      <c r="BV86" s="48" t="s">
        <v>391</v>
      </c>
      <c r="BW86" s="97"/>
      <c r="BX86" s="98"/>
      <c r="BY86" s="88"/>
      <c r="BZ86" s="99"/>
      <c r="CA86" s="100" t="s">
        <v>2375</v>
      </c>
      <c r="CB86" s="101" t="s">
        <v>87</v>
      </c>
      <c r="CC86" s="101">
        <v>307</v>
      </c>
      <c r="CD86" s="100">
        <v>21.970000000000002</v>
      </c>
      <c r="CE86" s="103"/>
      <c r="CF86" s="101" t="s">
        <v>804</v>
      </c>
      <c r="CG86" s="101">
        <v>5.7960000000000003</v>
      </c>
      <c r="CH86" s="101"/>
      <c r="CI86" s="104"/>
      <c r="CJ86" s="105" t="s">
        <v>87</v>
      </c>
      <c r="CL86" s="44"/>
      <c r="CN86" s="52">
        <f t="shared" si="83"/>
        <v>0</v>
      </c>
      <c r="CO86" s="53">
        <f t="shared" si="84"/>
        <v>0</v>
      </c>
      <c r="CP86" s="54">
        <f t="shared" si="85"/>
        <v>0</v>
      </c>
      <c r="CS86" s="3"/>
      <c r="CT86" s="9"/>
      <c r="CU86" s="9"/>
      <c r="CV86" s="9"/>
      <c r="CW86" s="9"/>
    </row>
    <row r="87" spans="1:101" ht="11.25" customHeight="1" x14ac:dyDescent="0.2">
      <c r="A87" s="22" t="str">
        <f>IF(D87&lt;&gt;"",MAX($A$7:A86)+1,"")</f>
        <v/>
      </c>
      <c r="B87" s="45"/>
      <c r="C87" s="45"/>
      <c r="D87" s="46"/>
      <c r="E87" s="46"/>
      <c r="F87" s="46"/>
      <c r="G87" s="70"/>
      <c r="H87" s="47" t="str">
        <f t="shared" si="50"/>
        <v/>
      </c>
      <c r="I87" s="46"/>
      <c r="J87" s="46"/>
      <c r="K87" s="45"/>
      <c r="L87" s="47" t="str">
        <f t="shared" si="51"/>
        <v/>
      </c>
      <c r="M87" s="46"/>
      <c r="N87" s="46"/>
      <c r="O87" s="45"/>
      <c r="P87" s="45"/>
      <c r="Q87" s="48" t="str">
        <f t="shared" si="52"/>
        <v/>
      </c>
      <c r="R87" s="48" t="str">
        <f t="shared" si="53"/>
        <v/>
      </c>
      <c r="S87" s="48" t="str">
        <f t="shared" si="54"/>
        <v/>
      </c>
      <c r="T87" s="48" t="str">
        <f t="shared" si="55"/>
        <v/>
      </c>
      <c r="U87" s="70"/>
      <c r="V87" s="70"/>
      <c r="W87" s="45"/>
      <c r="X87" s="45"/>
      <c r="Y87" s="45"/>
      <c r="Z87" s="45"/>
      <c r="AA87" s="48" t="str">
        <f t="shared" si="56"/>
        <v/>
      </c>
      <c r="AB87" s="48" t="str">
        <f t="shared" si="57"/>
        <v/>
      </c>
      <c r="AC87" s="3"/>
      <c r="AD87" s="47" t="str">
        <f ca="1">IF(ROW()-7&lt;=MAX($AX$8:$AX$305),CONCATENATE(IF(AND(AZ87&lt;&gt;"",AY87&lt;&gt;"Drážkovanie"),IF(RIGHT(VLOOKUP(ROW()-7,$AX$8:$AZ$305,2,FALSE),4)="dyha","Hrana ",IF(MID(VLOOKUP(ROW()-7,$AX$8:$AZ$305,2,FALSE),1,3)="HPL","","ABS ")),""),VLOOKUP(ROW()-7,$AX$8:$AZ$305,2,FALSE)),IF(ROW()-7&lt;=MAX($AX$8:$AX$305)+1,IF(SUM($AN$7:AN86)&lt;2,"Min. objednávka","Spolu odhad"),IF(AND(ROW()-7&lt;=MAX($AX$8:$AX$305)+2,AD86&lt;&gt;"Spolu odhad"),"Spolu odhad","")))</f>
        <v/>
      </c>
      <c r="AE87" s="47"/>
      <c r="AF87" s="47"/>
      <c r="AG87" s="47" t="str">
        <f t="shared" ca="1" si="58"/>
        <v/>
      </c>
      <c r="AH87" s="47" t="str">
        <f t="shared" ca="1" si="59"/>
        <v/>
      </c>
      <c r="AI87" s="47" t="str">
        <f t="shared" ca="1" si="60"/>
        <v/>
      </c>
      <c r="AJ87" s="117" t="str">
        <f t="shared" ca="1" si="61"/>
        <v/>
      </c>
      <c r="AK87" s="47" t="str">
        <f ca="1">IF(AY87&lt;&gt;"",ROUNDUP(IF(AX87&lt;=$BC$7,SUMIF($BB$8:$BB$299,AY87,$BJ$8:$BJ$299),0)+IF(AND(AX87&gt;$BC$7,AX87&lt;=$BE$7),SUMIF($BD$8:$BD$299,AY87,$BL$8:$BL$299),0)+IF(AND(AX87&gt;MAX($BC$7:$BC$299),AX87&lt;=MAX($BE$7:$BE$299)),SUMIF($BF$8:$BF$299,AY87,$BM$8:$BM$299),0),3),IF(AD87="dovoz odhad",SUMIF($AL$7:AL86,"m2",$AG$7:AG86),IF(AD87="lišta pod 80 mm",$AZ$304,IF(AD87="Drážkovanie",SUM($BN$8:$BN$299),IF(AD87="Zlepovanie (spájanie)",ROUNDUP(SUM($BK$8:$BK$299),3),IF(AD87="Formatovanie zlep. dielcov",ROUNDUP(SUM($BI$8:$BI$299),3),IF(AD87="Otvor na pánt Ø 35 mm",ROUNDUP(SUM($BT$8:$BT$299),3),"")))))))</f>
        <v/>
      </c>
      <c r="AL87" s="47" t="str">
        <f t="shared" ca="1" si="62"/>
        <v/>
      </c>
      <c r="AM87" s="119" t="str">
        <f t="shared" ca="1" si="63"/>
        <v/>
      </c>
      <c r="AN87" s="120" t="str">
        <f ca="1">IF(AD87="","",IF(AD87="Min. objednávka",2-SUM($AN$7:AN86),IF(AD87="Spolu odhad",ROUND(SUM($AN$7:AN86),2),IF(AM87="","???",ROUND(AG87*AM87,2)))))</f>
        <v/>
      </c>
      <c r="AO87" s="3"/>
      <c r="AP87" s="89" t="str">
        <f t="shared" si="64"/>
        <v/>
      </c>
      <c r="AQ87" s="3"/>
      <c r="AR87" s="22">
        <f t="shared" si="65"/>
        <v>1</v>
      </c>
      <c r="AS87" s="3"/>
      <c r="AT87" s="3"/>
      <c r="AU87" s="3"/>
      <c r="AV87" s="3"/>
      <c r="AW87" s="3"/>
      <c r="AX87" s="47" t="str">
        <f>IF(MAX($AX$7:AX86)+1&lt;=$AS$4,MAX($AX$7:AX86)+1,"")</f>
        <v/>
      </c>
      <c r="AY87" s="47" t="str">
        <f>IF(MAX($AX$7:AX86)+1&gt;$AS$4,"",IF(AX87&lt;=$BC$7,VLOOKUP(AX87,BA$8:BB$299,2,FALSE),IF(AX87&lt;=$BE$7,VLOOKUP(AX87,BC$8:BD$299,2,FALSE),IF(AX87&lt;=MAX($BE$8:$BE$299),VLOOKUP(AX87,BE$8:BF$299,2,FALSE),IF(AX87=$AS$4,VLOOKUP(AX87,$AS$4:$AU$4,2,FALSE),"")))))</f>
        <v/>
      </c>
      <c r="AZ87" s="47" t="str">
        <f>IF(MAX($AX$7:AX86)+1&gt;$AS$4,"",IF(AX87&lt;=$BC$7,"",IF(AX87&lt;=$BE$7,MID(VLOOKUP(AX87,BC$8:BD$299,2,FALSE),1,1),IF(AX87&lt;=MAX($BE$8:$BE$299),MID(VLOOKUP(AX87,BE$8:BF$299,2,FALSE),1,1),IF(AX87&lt;=$AS$4,VLOOKUP(AX87,$AS$4:$AU$4,3,FALSE),"")))))</f>
        <v/>
      </c>
      <c r="BA87" s="49" t="str">
        <f>IF(AND(BB87&lt;&gt;"",ISNA(VLOOKUP(BB87,BB$7:BB86,1,FALSE))),MAX(BA$7:BA86)+1,"")</f>
        <v/>
      </c>
      <c r="BB87" s="50" t="str">
        <f t="shared" si="66"/>
        <v/>
      </c>
      <c r="BC87" s="49" t="str">
        <f>IF(AND(BD87&lt;&gt;"",ISNA(VLOOKUP(BD87,BD$7:BD86,1,FALSE))),MAX(BC$7:BC86)+1,"")</f>
        <v/>
      </c>
      <c r="BD87" s="50" t="str">
        <f t="shared" si="67"/>
        <v/>
      </c>
      <c r="BE87" s="49" t="str">
        <f>IF(AND(BF87&lt;&gt;"",ISNA(VLOOKUP(BF87,BF$7:BF86,1,FALSE))),MAX(BE$7:BE86)+1,"")</f>
        <v/>
      </c>
      <c r="BF87" s="50" t="str">
        <f t="shared" si="68"/>
        <v/>
      </c>
      <c r="BG87" s="50" t="str">
        <f t="shared" si="69"/>
        <v xml:space="preserve">22x0,5 </v>
      </c>
      <c r="BH87" s="50" t="str">
        <f t="shared" si="70"/>
        <v xml:space="preserve">22x2 </v>
      </c>
      <c r="BI87" s="47" t="str">
        <f t="shared" si="71"/>
        <v/>
      </c>
      <c r="BJ87" s="47" t="str">
        <f t="shared" si="72"/>
        <v/>
      </c>
      <c r="BK87" s="47" t="str">
        <f t="shared" si="73"/>
        <v/>
      </c>
      <c r="BL87" s="47" t="str">
        <f t="shared" si="74"/>
        <v/>
      </c>
      <c r="BM87" s="47" t="str">
        <f t="shared" si="75"/>
        <v/>
      </c>
      <c r="BN87" s="51" t="str">
        <f t="shared" si="76"/>
        <v/>
      </c>
      <c r="BO87" s="51" t="str">
        <f t="shared" si="77"/>
        <v/>
      </c>
      <c r="BP87" s="51" t="str">
        <f t="shared" si="78"/>
        <v/>
      </c>
      <c r="BQ87" s="51" t="str">
        <f t="shared" si="79"/>
        <v/>
      </c>
      <c r="BR87" s="51" t="str">
        <f t="shared" si="80"/>
        <v/>
      </c>
      <c r="BS87" s="51" t="str">
        <f t="shared" si="81"/>
        <v/>
      </c>
      <c r="BT87" s="47" t="str">
        <f t="shared" si="82"/>
        <v/>
      </c>
      <c r="BU87" s="59" t="s">
        <v>398</v>
      </c>
      <c r="BV87" s="48" t="s">
        <v>393</v>
      </c>
      <c r="BW87" s="97"/>
      <c r="BX87" s="98"/>
      <c r="BY87" s="88"/>
      <c r="BZ87" s="99"/>
      <c r="CA87" s="100" t="s">
        <v>2376</v>
      </c>
      <c r="CB87" s="101" t="s">
        <v>88</v>
      </c>
      <c r="CC87" s="101">
        <v>308</v>
      </c>
      <c r="CD87" s="100">
        <v>21.970000000000002</v>
      </c>
      <c r="CE87" s="103"/>
      <c r="CF87" s="101" t="s">
        <v>804</v>
      </c>
      <c r="CG87" s="101">
        <v>5.7960000000000003</v>
      </c>
      <c r="CH87" s="101"/>
      <c r="CI87" s="104"/>
      <c r="CJ87" s="105" t="s">
        <v>88</v>
      </c>
      <c r="CL87" s="44"/>
      <c r="CN87" s="52">
        <f t="shared" si="83"/>
        <v>0</v>
      </c>
      <c r="CO87" s="53">
        <f t="shared" si="84"/>
        <v>0</v>
      </c>
      <c r="CP87" s="54">
        <f t="shared" si="85"/>
        <v>0</v>
      </c>
      <c r="CS87" s="3"/>
      <c r="CT87" s="9"/>
      <c r="CU87" s="9"/>
      <c r="CV87" s="9"/>
      <c r="CW87" s="9"/>
    </row>
    <row r="88" spans="1:101" ht="11.25" customHeight="1" x14ac:dyDescent="0.2">
      <c r="A88" s="22" t="str">
        <f>IF(D88&lt;&gt;"",MAX($A$7:A87)+1,"")</f>
        <v/>
      </c>
      <c r="B88" s="45"/>
      <c r="C88" s="45"/>
      <c r="D88" s="46"/>
      <c r="E88" s="46"/>
      <c r="F88" s="46"/>
      <c r="G88" s="70"/>
      <c r="H88" s="47" t="str">
        <f t="shared" si="50"/>
        <v/>
      </c>
      <c r="I88" s="46"/>
      <c r="J88" s="46"/>
      <c r="K88" s="45"/>
      <c r="L88" s="47" t="str">
        <f t="shared" si="51"/>
        <v/>
      </c>
      <c r="M88" s="46"/>
      <c r="N88" s="46"/>
      <c r="O88" s="45"/>
      <c r="P88" s="45"/>
      <c r="Q88" s="48" t="str">
        <f t="shared" si="52"/>
        <v/>
      </c>
      <c r="R88" s="48" t="str">
        <f t="shared" si="53"/>
        <v/>
      </c>
      <c r="S88" s="48" t="str">
        <f t="shared" si="54"/>
        <v/>
      </c>
      <c r="T88" s="48" t="str">
        <f t="shared" si="55"/>
        <v/>
      </c>
      <c r="U88" s="70"/>
      <c r="V88" s="70"/>
      <c r="W88" s="45"/>
      <c r="X88" s="45"/>
      <c r="Y88" s="45"/>
      <c r="Z88" s="45"/>
      <c r="AA88" s="48" t="str">
        <f t="shared" si="56"/>
        <v/>
      </c>
      <c r="AB88" s="48" t="str">
        <f t="shared" si="57"/>
        <v/>
      </c>
      <c r="AC88" s="3"/>
      <c r="AD88" s="47" t="str">
        <f ca="1">IF(ROW()-7&lt;=MAX($AX$8:$AX$305),CONCATENATE(IF(AND(AZ88&lt;&gt;"",AY88&lt;&gt;"Drážkovanie"),IF(RIGHT(VLOOKUP(ROW()-7,$AX$8:$AZ$305,2,FALSE),4)="dyha","Hrana ",IF(MID(VLOOKUP(ROW()-7,$AX$8:$AZ$305,2,FALSE),1,3)="HPL","","ABS ")),""),VLOOKUP(ROW()-7,$AX$8:$AZ$305,2,FALSE)),IF(ROW()-7&lt;=MAX($AX$8:$AX$305)+1,IF(SUM($AN$7:AN87)&lt;2,"Min. objednávka","Spolu odhad"),IF(AND(ROW()-7&lt;=MAX($AX$8:$AX$305)+2,AD87&lt;&gt;"Spolu odhad"),"Spolu odhad","")))</f>
        <v/>
      </c>
      <c r="AE88" s="47"/>
      <c r="AF88" s="47"/>
      <c r="AG88" s="47" t="str">
        <f t="shared" ca="1" si="58"/>
        <v/>
      </c>
      <c r="AH88" s="47" t="str">
        <f t="shared" ca="1" si="59"/>
        <v/>
      </c>
      <c r="AI88" s="47" t="str">
        <f t="shared" ca="1" si="60"/>
        <v/>
      </c>
      <c r="AJ88" s="117" t="str">
        <f t="shared" ca="1" si="61"/>
        <v/>
      </c>
      <c r="AK88" s="47" t="str">
        <f ca="1">IF(AY88&lt;&gt;"",ROUNDUP(IF(AX88&lt;=$BC$7,SUMIF($BB$8:$BB$299,AY88,$BJ$8:$BJ$299),0)+IF(AND(AX88&gt;$BC$7,AX88&lt;=$BE$7),SUMIF($BD$8:$BD$299,AY88,$BL$8:$BL$299),0)+IF(AND(AX88&gt;MAX($BC$7:$BC$299),AX88&lt;=MAX($BE$7:$BE$299)),SUMIF($BF$8:$BF$299,AY88,$BM$8:$BM$299),0),3),IF(AD88="dovoz odhad",SUMIF($AL$7:AL87,"m2",$AG$7:AG87),IF(AD88="lišta pod 80 mm",$AZ$304,IF(AD88="Drážkovanie",SUM($BN$8:$BN$299),IF(AD88="Zlepovanie (spájanie)",ROUNDUP(SUM($BK$8:$BK$299),3),IF(AD88="Formatovanie zlep. dielcov",ROUNDUP(SUM($BI$8:$BI$299),3),IF(AD88="Otvor na pánt Ø 35 mm",ROUNDUP(SUM($BT$8:$BT$299),3),"")))))))</f>
        <v/>
      </c>
      <c r="AL88" s="47" t="str">
        <f t="shared" ca="1" si="62"/>
        <v/>
      </c>
      <c r="AM88" s="119" t="str">
        <f t="shared" ca="1" si="63"/>
        <v/>
      </c>
      <c r="AN88" s="120" t="str">
        <f ca="1">IF(AD88="","",IF(AD88="Min. objednávka",2-SUM($AN$7:AN87),IF(AD88="Spolu odhad",ROUND(SUM($AN$7:AN87),2),IF(AM88="","???",ROUND(AG88*AM88,2)))))</f>
        <v/>
      </c>
      <c r="AO88" s="3"/>
      <c r="AP88" s="89" t="str">
        <f t="shared" si="64"/>
        <v/>
      </c>
      <c r="AQ88" s="3"/>
      <c r="AR88" s="22">
        <f t="shared" si="65"/>
        <v>1</v>
      </c>
      <c r="AS88" s="3"/>
      <c r="AT88" s="3"/>
      <c r="AU88" s="3"/>
      <c r="AV88" s="3"/>
      <c r="AW88" s="3"/>
      <c r="AX88" s="47" t="str">
        <f>IF(MAX($AX$7:AX87)+1&lt;=$AS$4,MAX($AX$7:AX87)+1,"")</f>
        <v/>
      </c>
      <c r="AY88" s="47" t="str">
        <f>IF(MAX($AX$7:AX87)+1&gt;$AS$4,"",IF(AX88&lt;=$BC$7,VLOOKUP(AX88,BA$8:BB$299,2,FALSE),IF(AX88&lt;=$BE$7,VLOOKUP(AX88,BC$8:BD$299,2,FALSE),IF(AX88&lt;=MAX($BE$8:$BE$299),VLOOKUP(AX88,BE$8:BF$299,2,FALSE),IF(AX88=$AS$4,VLOOKUP(AX88,$AS$4:$AU$4,2,FALSE),"")))))</f>
        <v/>
      </c>
      <c r="AZ88" s="47" t="str">
        <f>IF(MAX($AX$7:AX87)+1&gt;$AS$4,"",IF(AX88&lt;=$BC$7,"",IF(AX88&lt;=$BE$7,MID(VLOOKUP(AX88,BC$8:BD$299,2,FALSE),1,1),IF(AX88&lt;=MAX($BE$8:$BE$299),MID(VLOOKUP(AX88,BE$8:BF$299,2,FALSE),1,1),IF(AX88&lt;=$AS$4,VLOOKUP(AX88,$AS$4:$AU$4,3,FALSE),"")))))</f>
        <v/>
      </c>
      <c r="BA88" s="49" t="str">
        <f>IF(AND(BB88&lt;&gt;"",ISNA(VLOOKUP(BB88,BB$7:BB87,1,FALSE))),MAX(BA$7:BA87)+1,"")</f>
        <v/>
      </c>
      <c r="BB88" s="50" t="str">
        <f t="shared" si="66"/>
        <v/>
      </c>
      <c r="BC88" s="49" t="str">
        <f>IF(AND(BD88&lt;&gt;"",ISNA(VLOOKUP(BD88,BD$7:BD87,1,FALSE))),MAX(BC$7:BC87)+1,"")</f>
        <v/>
      </c>
      <c r="BD88" s="50" t="str">
        <f t="shared" si="67"/>
        <v/>
      </c>
      <c r="BE88" s="49" t="str">
        <f>IF(AND(BF88&lt;&gt;"",ISNA(VLOOKUP(BF88,BF$7:BF87,1,FALSE))),MAX(BE$7:BE87)+1,"")</f>
        <v/>
      </c>
      <c r="BF88" s="50" t="str">
        <f t="shared" si="68"/>
        <v/>
      </c>
      <c r="BG88" s="50" t="str">
        <f t="shared" si="69"/>
        <v xml:space="preserve">22x0,5 </v>
      </c>
      <c r="BH88" s="50" t="str">
        <f t="shared" si="70"/>
        <v xml:space="preserve">22x2 </v>
      </c>
      <c r="BI88" s="47" t="str">
        <f t="shared" si="71"/>
        <v/>
      </c>
      <c r="BJ88" s="47" t="str">
        <f t="shared" si="72"/>
        <v/>
      </c>
      <c r="BK88" s="47" t="str">
        <f t="shared" si="73"/>
        <v/>
      </c>
      <c r="BL88" s="47" t="str">
        <f t="shared" si="74"/>
        <v/>
      </c>
      <c r="BM88" s="47" t="str">
        <f t="shared" si="75"/>
        <v/>
      </c>
      <c r="BN88" s="51" t="str">
        <f t="shared" si="76"/>
        <v/>
      </c>
      <c r="BO88" s="51" t="str">
        <f t="shared" si="77"/>
        <v/>
      </c>
      <c r="BP88" s="51" t="str">
        <f t="shared" si="78"/>
        <v/>
      </c>
      <c r="BQ88" s="51" t="str">
        <f t="shared" si="79"/>
        <v/>
      </c>
      <c r="BR88" s="51" t="str">
        <f t="shared" si="80"/>
        <v/>
      </c>
      <c r="BS88" s="51" t="str">
        <f t="shared" si="81"/>
        <v/>
      </c>
      <c r="BT88" s="47" t="str">
        <f t="shared" si="82"/>
        <v/>
      </c>
      <c r="BU88" s="59" t="s">
        <v>400</v>
      </c>
      <c r="BV88" s="48" t="s">
        <v>395</v>
      </c>
      <c r="BW88" s="97"/>
      <c r="BX88" s="98"/>
      <c r="BY88" s="88"/>
      <c r="BZ88" s="99"/>
      <c r="CA88" s="100" t="s">
        <v>2377</v>
      </c>
      <c r="CB88" s="101" t="s">
        <v>89</v>
      </c>
      <c r="CC88" s="101">
        <v>309</v>
      </c>
      <c r="CD88" s="100">
        <v>21.970000000000002</v>
      </c>
      <c r="CE88" s="103"/>
      <c r="CF88" s="101" t="s">
        <v>804</v>
      </c>
      <c r="CG88" s="101">
        <v>5.7960000000000003</v>
      </c>
      <c r="CH88" s="101"/>
      <c r="CI88" s="104"/>
      <c r="CJ88" s="105" t="s">
        <v>89</v>
      </c>
      <c r="CL88" s="44"/>
      <c r="CN88" s="52">
        <f t="shared" si="83"/>
        <v>0</v>
      </c>
      <c r="CO88" s="53">
        <f t="shared" si="84"/>
        <v>0</v>
      </c>
      <c r="CP88" s="54">
        <f t="shared" si="85"/>
        <v>0</v>
      </c>
      <c r="CS88" s="3"/>
      <c r="CT88" s="9"/>
      <c r="CU88" s="9"/>
      <c r="CV88" s="9"/>
      <c r="CW88" s="9"/>
    </row>
    <row r="89" spans="1:101" ht="11.25" customHeight="1" x14ac:dyDescent="0.2">
      <c r="A89" s="22" t="str">
        <f>IF(D89&lt;&gt;"",MAX($A$7:A88)+1,"")</f>
        <v/>
      </c>
      <c r="B89" s="45"/>
      <c r="C89" s="45"/>
      <c r="D89" s="46"/>
      <c r="E89" s="46"/>
      <c r="F89" s="46"/>
      <c r="G89" s="70"/>
      <c r="H89" s="47" t="str">
        <f t="shared" si="50"/>
        <v/>
      </c>
      <c r="I89" s="46"/>
      <c r="J89" s="46"/>
      <c r="K89" s="45"/>
      <c r="L89" s="47" t="str">
        <f t="shared" si="51"/>
        <v/>
      </c>
      <c r="M89" s="46"/>
      <c r="N89" s="46"/>
      <c r="O89" s="45"/>
      <c r="P89" s="45"/>
      <c r="Q89" s="48" t="str">
        <f t="shared" si="52"/>
        <v/>
      </c>
      <c r="R89" s="48" t="str">
        <f t="shared" si="53"/>
        <v/>
      </c>
      <c r="S89" s="48" t="str">
        <f t="shared" si="54"/>
        <v/>
      </c>
      <c r="T89" s="48" t="str">
        <f t="shared" si="55"/>
        <v/>
      </c>
      <c r="U89" s="70"/>
      <c r="V89" s="70"/>
      <c r="W89" s="45"/>
      <c r="X89" s="45"/>
      <c r="Y89" s="45"/>
      <c r="Z89" s="45"/>
      <c r="AA89" s="48" t="str">
        <f t="shared" si="56"/>
        <v/>
      </c>
      <c r="AB89" s="48" t="str">
        <f t="shared" si="57"/>
        <v/>
      </c>
      <c r="AC89" s="3"/>
      <c r="AD89" s="47" t="str">
        <f ca="1">IF(ROW()-7&lt;=MAX($AX$8:$AX$305),CONCATENATE(IF(AND(AZ89&lt;&gt;"",AY89&lt;&gt;"Drážkovanie"),IF(RIGHT(VLOOKUP(ROW()-7,$AX$8:$AZ$305,2,FALSE),4)="dyha","Hrana ",IF(MID(VLOOKUP(ROW()-7,$AX$8:$AZ$305,2,FALSE),1,3)="HPL","","ABS ")),""),VLOOKUP(ROW()-7,$AX$8:$AZ$305,2,FALSE)),IF(ROW()-7&lt;=MAX($AX$8:$AX$305)+1,IF(SUM($AN$7:AN88)&lt;2,"Min. objednávka","Spolu odhad"),IF(AND(ROW()-7&lt;=MAX($AX$8:$AX$305)+2,AD88&lt;&gt;"Spolu odhad"),"Spolu odhad","")))</f>
        <v/>
      </c>
      <c r="AE89" s="47"/>
      <c r="AF89" s="47"/>
      <c r="AG89" s="47" t="str">
        <f t="shared" ca="1" si="58"/>
        <v/>
      </c>
      <c r="AH89" s="47" t="str">
        <f t="shared" ca="1" si="59"/>
        <v/>
      </c>
      <c r="AI89" s="47" t="str">
        <f t="shared" ca="1" si="60"/>
        <v/>
      </c>
      <c r="AJ89" s="117" t="str">
        <f t="shared" ca="1" si="61"/>
        <v/>
      </c>
      <c r="AK89" s="47" t="str">
        <f ca="1">IF(AY89&lt;&gt;"",ROUNDUP(IF(AX89&lt;=$BC$7,SUMIF($BB$8:$BB$299,AY89,$BJ$8:$BJ$299),0)+IF(AND(AX89&gt;$BC$7,AX89&lt;=$BE$7),SUMIF($BD$8:$BD$299,AY89,$BL$8:$BL$299),0)+IF(AND(AX89&gt;MAX($BC$7:$BC$299),AX89&lt;=MAX($BE$7:$BE$299)),SUMIF($BF$8:$BF$299,AY89,$BM$8:$BM$299),0),3),IF(AD89="dovoz odhad",SUMIF($AL$7:AL88,"m2",$AG$7:AG88),IF(AD89="lišta pod 80 mm",$AZ$304,IF(AD89="Drážkovanie",SUM($BN$8:$BN$299),IF(AD89="Zlepovanie (spájanie)",ROUNDUP(SUM($BK$8:$BK$299),3),IF(AD89="Formatovanie zlep. dielcov",ROUNDUP(SUM($BI$8:$BI$299),3),IF(AD89="Otvor na pánt Ø 35 mm",ROUNDUP(SUM($BT$8:$BT$299),3),"")))))))</f>
        <v/>
      </c>
      <c r="AL89" s="47" t="str">
        <f t="shared" ca="1" si="62"/>
        <v/>
      </c>
      <c r="AM89" s="119" t="str">
        <f t="shared" ca="1" si="63"/>
        <v/>
      </c>
      <c r="AN89" s="120" t="str">
        <f ca="1">IF(AD89="","",IF(AD89="Min. objednávka",2-SUM($AN$7:AN88),IF(AD89="Spolu odhad",ROUND(SUM($AN$7:AN88),2),IF(AM89="","???",ROUND(AG89*AM89,2)))))</f>
        <v/>
      </c>
      <c r="AO89" s="3"/>
      <c r="AP89" s="89" t="str">
        <f t="shared" si="64"/>
        <v/>
      </c>
      <c r="AQ89" s="3"/>
      <c r="AR89" s="22">
        <f t="shared" si="65"/>
        <v>1</v>
      </c>
      <c r="AS89" s="3"/>
      <c r="AT89" s="3"/>
      <c r="AU89" s="3"/>
      <c r="AV89" s="3"/>
      <c r="AW89" s="3"/>
      <c r="AX89" s="47" t="str">
        <f>IF(MAX($AX$7:AX88)+1&lt;=$AS$4,MAX($AX$7:AX88)+1,"")</f>
        <v/>
      </c>
      <c r="AY89" s="47" t="str">
        <f>IF(MAX($AX$7:AX88)+1&gt;$AS$4,"",IF(AX89&lt;=$BC$7,VLOOKUP(AX89,BA$8:BB$299,2,FALSE),IF(AX89&lt;=$BE$7,VLOOKUP(AX89,BC$8:BD$299,2,FALSE),IF(AX89&lt;=MAX($BE$8:$BE$299),VLOOKUP(AX89,BE$8:BF$299,2,FALSE),IF(AX89=$AS$4,VLOOKUP(AX89,$AS$4:$AU$4,2,FALSE),"")))))</f>
        <v/>
      </c>
      <c r="AZ89" s="47" t="str">
        <f>IF(MAX($AX$7:AX88)+1&gt;$AS$4,"",IF(AX89&lt;=$BC$7,"",IF(AX89&lt;=$BE$7,MID(VLOOKUP(AX89,BC$8:BD$299,2,FALSE),1,1),IF(AX89&lt;=MAX($BE$8:$BE$299),MID(VLOOKUP(AX89,BE$8:BF$299,2,FALSE),1,1),IF(AX89&lt;=$AS$4,VLOOKUP(AX89,$AS$4:$AU$4,3,FALSE),"")))))</f>
        <v/>
      </c>
      <c r="BA89" s="49" t="str">
        <f>IF(AND(BB89&lt;&gt;"",ISNA(VLOOKUP(BB89,BB$7:BB88,1,FALSE))),MAX(BA$7:BA88)+1,"")</f>
        <v/>
      </c>
      <c r="BB89" s="50" t="str">
        <f t="shared" si="66"/>
        <v/>
      </c>
      <c r="BC89" s="49" t="str">
        <f>IF(AND(BD89&lt;&gt;"",ISNA(VLOOKUP(BD89,BD$7:BD88,1,FALSE))),MAX(BC$7:BC88)+1,"")</f>
        <v/>
      </c>
      <c r="BD89" s="50" t="str">
        <f t="shared" si="67"/>
        <v/>
      </c>
      <c r="BE89" s="49" t="str">
        <f>IF(AND(BF89&lt;&gt;"",ISNA(VLOOKUP(BF89,BF$7:BF88,1,FALSE))),MAX(BE$7:BE88)+1,"")</f>
        <v/>
      </c>
      <c r="BF89" s="50" t="str">
        <f t="shared" si="68"/>
        <v/>
      </c>
      <c r="BG89" s="50" t="str">
        <f t="shared" si="69"/>
        <v xml:space="preserve">22x0,5 </v>
      </c>
      <c r="BH89" s="50" t="str">
        <f t="shared" si="70"/>
        <v xml:space="preserve">22x2 </v>
      </c>
      <c r="BI89" s="47" t="str">
        <f t="shared" si="71"/>
        <v/>
      </c>
      <c r="BJ89" s="47" t="str">
        <f t="shared" si="72"/>
        <v/>
      </c>
      <c r="BK89" s="47" t="str">
        <f t="shared" si="73"/>
        <v/>
      </c>
      <c r="BL89" s="47" t="str">
        <f t="shared" si="74"/>
        <v/>
      </c>
      <c r="BM89" s="47" t="str">
        <f t="shared" si="75"/>
        <v/>
      </c>
      <c r="BN89" s="51" t="str">
        <f t="shared" si="76"/>
        <v/>
      </c>
      <c r="BO89" s="51" t="str">
        <f t="shared" si="77"/>
        <v/>
      </c>
      <c r="BP89" s="51" t="str">
        <f t="shared" si="78"/>
        <v/>
      </c>
      <c r="BQ89" s="51" t="str">
        <f t="shared" si="79"/>
        <v/>
      </c>
      <c r="BR89" s="51" t="str">
        <f t="shared" si="80"/>
        <v/>
      </c>
      <c r="BS89" s="51" t="str">
        <f t="shared" si="81"/>
        <v/>
      </c>
      <c r="BT89" s="47" t="str">
        <f t="shared" si="82"/>
        <v/>
      </c>
      <c r="BU89" s="59" t="s">
        <v>1153</v>
      </c>
      <c r="BV89" s="48" t="s">
        <v>397</v>
      </c>
      <c r="BW89" s="97"/>
      <c r="BX89" s="98"/>
      <c r="BY89" s="88"/>
      <c r="BZ89" s="99"/>
      <c r="CA89" s="100" t="s">
        <v>2378</v>
      </c>
      <c r="CB89" s="101" t="s">
        <v>886</v>
      </c>
      <c r="CC89" s="101">
        <v>201</v>
      </c>
      <c r="CD89" s="100">
        <v>17.28</v>
      </c>
      <c r="CE89" s="103"/>
      <c r="CF89" s="101" t="s">
        <v>804</v>
      </c>
      <c r="CG89" s="101">
        <v>5.7960000000000003</v>
      </c>
      <c r="CH89" s="101"/>
      <c r="CI89" s="104"/>
      <c r="CJ89" s="105" t="s">
        <v>886</v>
      </c>
      <c r="CL89" s="44"/>
      <c r="CN89" s="52">
        <f t="shared" si="83"/>
        <v>0</v>
      </c>
      <c r="CO89" s="53">
        <f t="shared" si="84"/>
        <v>0</v>
      </c>
      <c r="CP89" s="54">
        <f t="shared" si="85"/>
        <v>0</v>
      </c>
      <c r="CS89" s="3"/>
      <c r="CT89" s="9"/>
      <c r="CU89" s="9"/>
      <c r="CV89" s="9"/>
      <c r="CW89" s="9"/>
    </row>
    <row r="90" spans="1:101" ht="11.25" customHeight="1" x14ac:dyDescent="0.2">
      <c r="A90" s="22" t="str">
        <f>IF(D90&lt;&gt;"",MAX($A$7:A89)+1,"")</f>
        <v/>
      </c>
      <c r="B90" s="45"/>
      <c r="C90" s="45"/>
      <c r="D90" s="46"/>
      <c r="E90" s="46"/>
      <c r="F90" s="46"/>
      <c r="G90" s="70"/>
      <c r="H90" s="47" t="str">
        <f t="shared" si="50"/>
        <v/>
      </c>
      <c r="I90" s="46"/>
      <c r="J90" s="46"/>
      <c r="K90" s="45"/>
      <c r="L90" s="47" t="str">
        <f t="shared" si="51"/>
        <v/>
      </c>
      <c r="M90" s="46"/>
      <c r="N90" s="46"/>
      <c r="O90" s="45"/>
      <c r="P90" s="45"/>
      <c r="Q90" s="48" t="str">
        <f t="shared" si="52"/>
        <v/>
      </c>
      <c r="R90" s="48" t="str">
        <f t="shared" si="53"/>
        <v/>
      </c>
      <c r="S90" s="48" t="str">
        <f t="shared" si="54"/>
        <v/>
      </c>
      <c r="T90" s="48" t="str">
        <f t="shared" si="55"/>
        <v/>
      </c>
      <c r="U90" s="70"/>
      <c r="V90" s="70"/>
      <c r="W90" s="45"/>
      <c r="X90" s="45"/>
      <c r="Y90" s="45"/>
      <c r="Z90" s="45"/>
      <c r="AA90" s="48" t="str">
        <f t="shared" si="56"/>
        <v/>
      </c>
      <c r="AB90" s="48" t="str">
        <f t="shared" si="57"/>
        <v/>
      </c>
      <c r="AC90" s="3"/>
      <c r="AD90" s="47" t="str">
        <f ca="1">IF(ROW()-7&lt;=MAX($AX$8:$AX$305),CONCATENATE(IF(AND(AZ90&lt;&gt;"",AY90&lt;&gt;"Drážkovanie"),IF(RIGHT(VLOOKUP(ROW()-7,$AX$8:$AZ$305,2,FALSE),4)="dyha","Hrana ",IF(MID(VLOOKUP(ROW()-7,$AX$8:$AZ$305,2,FALSE),1,3)="HPL","","ABS ")),""),VLOOKUP(ROW()-7,$AX$8:$AZ$305,2,FALSE)),IF(ROW()-7&lt;=MAX($AX$8:$AX$305)+1,IF(SUM($AN$7:AN89)&lt;2,"Min. objednávka","Spolu odhad"),IF(AND(ROW()-7&lt;=MAX($AX$8:$AX$305)+2,AD89&lt;&gt;"Spolu odhad"),"Spolu odhad","")))</f>
        <v/>
      </c>
      <c r="AE90" s="47"/>
      <c r="AF90" s="47"/>
      <c r="AG90" s="47" t="str">
        <f t="shared" ca="1" si="58"/>
        <v/>
      </c>
      <c r="AH90" s="47" t="str">
        <f t="shared" ca="1" si="59"/>
        <v/>
      </c>
      <c r="AI90" s="47" t="str">
        <f t="shared" ca="1" si="60"/>
        <v/>
      </c>
      <c r="AJ90" s="117" t="str">
        <f t="shared" ca="1" si="61"/>
        <v/>
      </c>
      <c r="AK90" s="47" t="str">
        <f ca="1">IF(AY90&lt;&gt;"",ROUNDUP(IF(AX90&lt;=$BC$7,SUMIF($BB$8:$BB$299,AY90,$BJ$8:$BJ$299),0)+IF(AND(AX90&gt;$BC$7,AX90&lt;=$BE$7),SUMIF($BD$8:$BD$299,AY90,$BL$8:$BL$299),0)+IF(AND(AX90&gt;MAX($BC$7:$BC$299),AX90&lt;=MAX($BE$7:$BE$299)),SUMIF($BF$8:$BF$299,AY90,$BM$8:$BM$299),0),3),IF(AD90="dovoz odhad",SUMIF($AL$7:AL89,"m2",$AG$7:AG89),IF(AD90="lišta pod 80 mm",$AZ$304,IF(AD90="Drážkovanie",SUM($BN$8:$BN$299),IF(AD90="Zlepovanie (spájanie)",ROUNDUP(SUM($BK$8:$BK$299),3),IF(AD90="Formatovanie zlep. dielcov",ROUNDUP(SUM($BI$8:$BI$299),3),IF(AD90="Otvor na pánt Ø 35 mm",ROUNDUP(SUM($BT$8:$BT$299),3),"")))))))</f>
        <v/>
      </c>
      <c r="AL90" s="47" t="str">
        <f t="shared" ca="1" si="62"/>
        <v/>
      </c>
      <c r="AM90" s="119" t="str">
        <f t="shared" ca="1" si="63"/>
        <v/>
      </c>
      <c r="AN90" s="120" t="str">
        <f ca="1">IF(AD90="","",IF(AD90="Min. objednávka",2-SUM($AN$7:AN89),IF(AD90="Spolu odhad",ROUND(SUM($AN$7:AN89),2),IF(AM90="","???",ROUND(AG90*AM90,2)))))</f>
        <v/>
      </c>
      <c r="AO90" s="3"/>
      <c r="AP90" s="89" t="str">
        <f t="shared" si="64"/>
        <v/>
      </c>
      <c r="AQ90" s="3"/>
      <c r="AR90" s="22">
        <f t="shared" si="65"/>
        <v>1</v>
      </c>
      <c r="AS90" s="3"/>
      <c r="AT90" s="3"/>
      <c r="AU90" s="3"/>
      <c r="AV90" s="3"/>
      <c r="AW90" s="3"/>
      <c r="AX90" s="47" t="str">
        <f>IF(MAX($AX$7:AX89)+1&lt;=$AS$4,MAX($AX$7:AX89)+1,"")</f>
        <v/>
      </c>
      <c r="AY90" s="47" t="str">
        <f>IF(MAX($AX$7:AX89)+1&gt;$AS$4,"",IF(AX90&lt;=$BC$7,VLOOKUP(AX90,BA$8:BB$299,2,FALSE),IF(AX90&lt;=$BE$7,VLOOKUP(AX90,BC$8:BD$299,2,FALSE),IF(AX90&lt;=MAX($BE$8:$BE$299),VLOOKUP(AX90,BE$8:BF$299,2,FALSE),IF(AX90=$AS$4,VLOOKUP(AX90,$AS$4:$AU$4,2,FALSE),"")))))</f>
        <v/>
      </c>
      <c r="AZ90" s="47" t="str">
        <f>IF(MAX($AX$7:AX89)+1&gt;$AS$4,"",IF(AX90&lt;=$BC$7,"",IF(AX90&lt;=$BE$7,MID(VLOOKUP(AX90,BC$8:BD$299,2,FALSE),1,1),IF(AX90&lt;=MAX($BE$8:$BE$299),MID(VLOOKUP(AX90,BE$8:BF$299,2,FALSE),1,1),IF(AX90&lt;=$AS$4,VLOOKUP(AX90,$AS$4:$AU$4,3,FALSE),"")))))</f>
        <v/>
      </c>
      <c r="BA90" s="49" t="str">
        <f>IF(AND(BB90&lt;&gt;"",ISNA(VLOOKUP(BB90,BB$7:BB89,1,FALSE))),MAX(BA$7:BA89)+1,"")</f>
        <v/>
      </c>
      <c r="BB90" s="50" t="str">
        <f t="shared" si="66"/>
        <v/>
      </c>
      <c r="BC90" s="49" t="str">
        <f>IF(AND(BD90&lt;&gt;"",ISNA(VLOOKUP(BD90,BD$7:BD89,1,FALSE))),MAX(BC$7:BC89)+1,"")</f>
        <v/>
      </c>
      <c r="BD90" s="50" t="str">
        <f t="shared" si="67"/>
        <v/>
      </c>
      <c r="BE90" s="49" t="str">
        <f>IF(AND(BF90&lt;&gt;"",ISNA(VLOOKUP(BF90,BF$7:BF89,1,FALSE))),MAX(BE$7:BE89)+1,"")</f>
        <v/>
      </c>
      <c r="BF90" s="50" t="str">
        <f t="shared" si="68"/>
        <v/>
      </c>
      <c r="BG90" s="50" t="str">
        <f t="shared" si="69"/>
        <v xml:space="preserve">22x0,5 </v>
      </c>
      <c r="BH90" s="50" t="str">
        <f t="shared" si="70"/>
        <v xml:space="preserve">22x2 </v>
      </c>
      <c r="BI90" s="47" t="str">
        <f t="shared" si="71"/>
        <v/>
      </c>
      <c r="BJ90" s="47" t="str">
        <f t="shared" si="72"/>
        <v/>
      </c>
      <c r="BK90" s="47" t="str">
        <f t="shared" si="73"/>
        <v/>
      </c>
      <c r="BL90" s="47" t="str">
        <f t="shared" si="74"/>
        <v/>
      </c>
      <c r="BM90" s="47" t="str">
        <f t="shared" si="75"/>
        <v/>
      </c>
      <c r="BN90" s="51" t="str">
        <f t="shared" si="76"/>
        <v/>
      </c>
      <c r="BO90" s="51" t="str">
        <f t="shared" si="77"/>
        <v/>
      </c>
      <c r="BP90" s="51" t="str">
        <f t="shared" si="78"/>
        <v/>
      </c>
      <c r="BQ90" s="51" t="str">
        <f t="shared" si="79"/>
        <v/>
      </c>
      <c r="BR90" s="51" t="str">
        <f t="shared" si="80"/>
        <v/>
      </c>
      <c r="BS90" s="51" t="str">
        <f t="shared" si="81"/>
        <v/>
      </c>
      <c r="BT90" s="47" t="str">
        <f t="shared" si="82"/>
        <v/>
      </c>
      <c r="BU90" s="59" t="s">
        <v>402</v>
      </c>
      <c r="BV90" s="48" t="s">
        <v>399</v>
      </c>
      <c r="BW90" s="97"/>
      <c r="BX90" s="98"/>
      <c r="BY90" s="88"/>
      <c r="BZ90" s="99"/>
      <c r="CA90" s="100" t="s">
        <v>2379</v>
      </c>
      <c r="CB90" s="101" t="s">
        <v>90</v>
      </c>
      <c r="CC90" s="101">
        <v>310</v>
      </c>
      <c r="CD90" s="100">
        <v>21.970000000000002</v>
      </c>
      <c r="CE90" s="103"/>
      <c r="CF90" s="101" t="s">
        <v>804</v>
      </c>
      <c r="CG90" s="101">
        <v>5.7960000000000003</v>
      </c>
      <c r="CH90" s="101"/>
      <c r="CI90" s="104"/>
      <c r="CJ90" s="105" t="s">
        <v>90</v>
      </c>
      <c r="CL90" s="44"/>
      <c r="CN90" s="52">
        <f t="shared" si="83"/>
        <v>0</v>
      </c>
      <c r="CO90" s="53">
        <f t="shared" si="84"/>
        <v>0</v>
      </c>
      <c r="CP90" s="54">
        <f t="shared" si="85"/>
        <v>0</v>
      </c>
      <c r="CS90" s="3"/>
      <c r="CT90" s="9"/>
      <c r="CU90" s="9"/>
      <c r="CV90" s="9"/>
      <c r="CW90" s="9"/>
    </row>
    <row r="91" spans="1:101" ht="11.25" customHeight="1" x14ac:dyDescent="0.2">
      <c r="A91" s="22" t="str">
        <f>IF(D91&lt;&gt;"",MAX($A$7:A90)+1,"")</f>
        <v/>
      </c>
      <c r="B91" s="45"/>
      <c r="C91" s="45"/>
      <c r="D91" s="46"/>
      <c r="E91" s="46"/>
      <c r="F91" s="46"/>
      <c r="G91" s="70"/>
      <c r="H91" s="47" t="str">
        <f t="shared" si="50"/>
        <v/>
      </c>
      <c r="I91" s="46"/>
      <c r="J91" s="46"/>
      <c r="K91" s="45"/>
      <c r="L91" s="47" t="str">
        <f t="shared" si="51"/>
        <v/>
      </c>
      <c r="M91" s="46"/>
      <c r="N91" s="46"/>
      <c r="O91" s="45"/>
      <c r="P91" s="45"/>
      <c r="Q91" s="48" t="str">
        <f t="shared" si="52"/>
        <v/>
      </c>
      <c r="R91" s="48" t="str">
        <f t="shared" si="53"/>
        <v/>
      </c>
      <c r="S91" s="48" t="str">
        <f t="shared" si="54"/>
        <v/>
      </c>
      <c r="T91" s="48" t="str">
        <f t="shared" si="55"/>
        <v/>
      </c>
      <c r="U91" s="70"/>
      <c r="V91" s="70"/>
      <c r="W91" s="45"/>
      <c r="X91" s="45"/>
      <c r="Y91" s="45"/>
      <c r="Z91" s="45"/>
      <c r="AA91" s="48" t="str">
        <f t="shared" si="56"/>
        <v/>
      </c>
      <c r="AB91" s="48" t="str">
        <f t="shared" si="57"/>
        <v/>
      </c>
      <c r="AC91" s="3"/>
      <c r="AD91" s="47" t="str">
        <f ca="1">IF(ROW()-7&lt;=MAX($AX$8:$AX$305),CONCATENATE(IF(AND(AZ91&lt;&gt;"",AY91&lt;&gt;"Drážkovanie"),IF(RIGHT(VLOOKUP(ROW()-7,$AX$8:$AZ$305,2,FALSE),4)="dyha","Hrana ",IF(MID(VLOOKUP(ROW()-7,$AX$8:$AZ$305,2,FALSE),1,3)="HPL","","ABS ")),""),VLOOKUP(ROW()-7,$AX$8:$AZ$305,2,FALSE)),IF(ROW()-7&lt;=MAX($AX$8:$AX$305)+1,IF(SUM($AN$7:AN90)&lt;2,"Min. objednávka","Spolu odhad"),IF(AND(ROW()-7&lt;=MAX($AX$8:$AX$305)+2,AD90&lt;&gt;"Spolu odhad"),"Spolu odhad","")))</f>
        <v/>
      </c>
      <c r="AE91" s="47"/>
      <c r="AF91" s="47"/>
      <c r="AG91" s="47" t="str">
        <f t="shared" ca="1" si="58"/>
        <v/>
      </c>
      <c r="AH91" s="47" t="str">
        <f t="shared" ca="1" si="59"/>
        <v/>
      </c>
      <c r="AI91" s="47" t="str">
        <f t="shared" ca="1" si="60"/>
        <v/>
      </c>
      <c r="AJ91" s="117" t="str">
        <f t="shared" ca="1" si="61"/>
        <v/>
      </c>
      <c r="AK91" s="47" t="str">
        <f ca="1">IF(AY91&lt;&gt;"",ROUNDUP(IF(AX91&lt;=$BC$7,SUMIF($BB$8:$BB$299,AY91,$BJ$8:$BJ$299),0)+IF(AND(AX91&gt;$BC$7,AX91&lt;=$BE$7),SUMIF($BD$8:$BD$299,AY91,$BL$8:$BL$299),0)+IF(AND(AX91&gt;MAX($BC$7:$BC$299),AX91&lt;=MAX($BE$7:$BE$299)),SUMIF($BF$8:$BF$299,AY91,$BM$8:$BM$299),0),3),IF(AD91="dovoz odhad",SUMIF($AL$7:AL90,"m2",$AG$7:AG90),IF(AD91="lišta pod 80 mm",$AZ$304,IF(AD91="Drážkovanie",SUM($BN$8:$BN$299),IF(AD91="Zlepovanie (spájanie)",ROUNDUP(SUM($BK$8:$BK$299),3),IF(AD91="Formatovanie zlep. dielcov",ROUNDUP(SUM($BI$8:$BI$299),3),IF(AD91="Otvor na pánt Ø 35 mm",ROUNDUP(SUM($BT$8:$BT$299),3),"")))))))</f>
        <v/>
      </c>
      <c r="AL91" s="47" t="str">
        <f t="shared" ca="1" si="62"/>
        <v/>
      </c>
      <c r="AM91" s="119" t="str">
        <f t="shared" ca="1" si="63"/>
        <v/>
      </c>
      <c r="AN91" s="120" t="str">
        <f ca="1">IF(AD91="","",IF(AD91="Min. objednávka",2-SUM($AN$7:AN90),IF(AD91="Spolu odhad",ROUND(SUM($AN$7:AN90),2),IF(AM91="","???",ROUND(AG91*AM91,2)))))</f>
        <v/>
      </c>
      <c r="AO91" s="3"/>
      <c r="AP91" s="89" t="str">
        <f t="shared" si="64"/>
        <v/>
      </c>
      <c r="AQ91" s="3"/>
      <c r="AR91" s="22">
        <f t="shared" si="65"/>
        <v>1</v>
      </c>
      <c r="AS91" s="3"/>
      <c r="AT91" s="3"/>
      <c r="AU91" s="3"/>
      <c r="AV91" s="3"/>
      <c r="AW91" s="3"/>
      <c r="AX91" s="47" t="str">
        <f>IF(MAX($AX$7:AX90)+1&lt;=$AS$4,MAX($AX$7:AX90)+1,"")</f>
        <v/>
      </c>
      <c r="AY91" s="47" t="str">
        <f>IF(MAX($AX$7:AX90)+1&gt;$AS$4,"",IF(AX91&lt;=$BC$7,VLOOKUP(AX91,BA$8:BB$299,2,FALSE),IF(AX91&lt;=$BE$7,VLOOKUP(AX91,BC$8:BD$299,2,FALSE),IF(AX91&lt;=MAX($BE$8:$BE$299),VLOOKUP(AX91,BE$8:BF$299,2,FALSE),IF(AX91=$AS$4,VLOOKUP(AX91,$AS$4:$AU$4,2,FALSE),"")))))</f>
        <v/>
      </c>
      <c r="AZ91" s="47" t="str">
        <f>IF(MAX($AX$7:AX90)+1&gt;$AS$4,"",IF(AX91&lt;=$BC$7,"",IF(AX91&lt;=$BE$7,MID(VLOOKUP(AX91,BC$8:BD$299,2,FALSE),1,1),IF(AX91&lt;=MAX($BE$8:$BE$299),MID(VLOOKUP(AX91,BE$8:BF$299,2,FALSE),1,1),IF(AX91&lt;=$AS$4,VLOOKUP(AX91,$AS$4:$AU$4,3,FALSE),"")))))</f>
        <v/>
      </c>
      <c r="BA91" s="49" t="str">
        <f>IF(AND(BB91&lt;&gt;"",ISNA(VLOOKUP(BB91,BB$7:BB90,1,FALSE))),MAX(BA$7:BA90)+1,"")</f>
        <v/>
      </c>
      <c r="BB91" s="50" t="str">
        <f t="shared" si="66"/>
        <v/>
      </c>
      <c r="BC91" s="49" t="str">
        <f>IF(AND(BD91&lt;&gt;"",ISNA(VLOOKUP(BD91,BD$7:BD90,1,FALSE))),MAX(BC$7:BC90)+1,"")</f>
        <v/>
      </c>
      <c r="BD91" s="50" t="str">
        <f t="shared" si="67"/>
        <v/>
      </c>
      <c r="BE91" s="49" t="str">
        <f>IF(AND(BF91&lt;&gt;"",ISNA(VLOOKUP(BF91,BF$7:BF90,1,FALSE))),MAX(BE$7:BE90)+1,"")</f>
        <v/>
      </c>
      <c r="BF91" s="50" t="str">
        <f t="shared" si="68"/>
        <v/>
      </c>
      <c r="BG91" s="50" t="str">
        <f t="shared" si="69"/>
        <v xml:space="preserve">22x0,5 </v>
      </c>
      <c r="BH91" s="50" t="str">
        <f t="shared" si="70"/>
        <v xml:space="preserve">22x2 </v>
      </c>
      <c r="BI91" s="47" t="str">
        <f t="shared" si="71"/>
        <v/>
      </c>
      <c r="BJ91" s="47" t="str">
        <f t="shared" si="72"/>
        <v/>
      </c>
      <c r="BK91" s="47" t="str">
        <f t="shared" si="73"/>
        <v/>
      </c>
      <c r="BL91" s="47" t="str">
        <f t="shared" si="74"/>
        <v/>
      </c>
      <c r="BM91" s="47" t="str">
        <f t="shared" si="75"/>
        <v/>
      </c>
      <c r="BN91" s="51" t="str">
        <f t="shared" si="76"/>
        <v/>
      </c>
      <c r="BO91" s="51" t="str">
        <f t="shared" si="77"/>
        <v/>
      </c>
      <c r="BP91" s="51" t="str">
        <f t="shared" si="78"/>
        <v/>
      </c>
      <c r="BQ91" s="51" t="str">
        <f t="shared" si="79"/>
        <v/>
      </c>
      <c r="BR91" s="51" t="str">
        <f t="shared" si="80"/>
        <v/>
      </c>
      <c r="BS91" s="51" t="str">
        <f t="shared" si="81"/>
        <v/>
      </c>
      <c r="BT91" s="47" t="str">
        <f t="shared" si="82"/>
        <v/>
      </c>
      <c r="BU91" s="59" t="s">
        <v>404</v>
      </c>
      <c r="BV91" s="48" t="s">
        <v>1185</v>
      </c>
      <c r="BW91" s="97"/>
      <c r="BX91" s="98"/>
      <c r="BY91" s="88"/>
      <c r="BZ91" s="99"/>
      <c r="CA91" s="100" t="s">
        <v>2380</v>
      </c>
      <c r="CB91" s="101" t="s">
        <v>887</v>
      </c>
      <c r="CC91" s="101">
        <v>311</v>
      </c>
      <c r="CD91" s="100">
        <v>14.54</v>
      </c>
      <c r="CE91" s="103"/>
      <c r="CF91" s="101" t="s">
        <v>804</v>
      </c>
      <c r="CG91" s="101">
        <v>5.7960000000000003</v>
      </c>
      <c r="CH91" s="101"/>
      <c r="CI91" s="104"/>
      <c r="CJ91" s="105" t="s">
        <v>887</v>
      </c>
      <c r="CL91" s="44"/>
      <c r="CN91" s="52">
        <f t="shared" si="83"/>
        <v>0</v>
      </c>
      <c r="CO91" s="53">
        <f t="shared" si="84"/>
        <v>0</v>
      </c>
      <c r="CP91" s="54">
        <f t="shared" si="85"/>
        <v>0</v>
      </c>
      <c r="CS91" s="3"/>
      <c r="CT91" s="9"/>
      <c r="CU91" s="9"/>
      <c r="CV91" s="9"/>
      <c r="CW91" s="9"/>
    </row>
    <row r="92" spans="1:101" ht="11.25" customHeight="1" x14ac:dyDescent="0.2">
      <c r="A92" s="22" t="str">
        <f>IF(D92&lt;&gt;"",MAX($A$7:A91)+1,"")</f>
        <v/>
      </c>
      <c r="B92" s="45"/>
      <c r="C92" s="45"/>
      <c r="D92" s="46"/>
      <c r="E92" s="46"/>
      <c r="F92" s="46"/>
      <c r="G92" s="70"/>
      <c r="H92" s="47" t="str">
        <f t="shared" si="50"/>
        <v/>
      </c>
      <c r="I92" s="46"/>
      <c r="J92" s="46"/>
      <c r="K92" s="45"/>
      <c r="L92" s="47" t="str">
        <f t="shared" si="51"/>
        <v/>
      </c>
      <c r="M92" s="46"/>
      <c r="N92" s="46"/>
      <c r="O92" s="45"/>
      <c r="P92" s="45"/>
      <c r="Q92" s="48" t="str">
        <f t="shared" si="52"/>
        <v/>
      </c>
      <c r="R92" s="48" t="str">
        <f t="shared" si="53"/>
        <v/>
      </c>
      <c r="S92" s="48" t="str">
        <f t="shared" si="54"/>
        <v/>
      </c>
      <c r="T92" s="48" t="str">
        <f t="shared" si="55"/>
        <v/>
      </c>
      <c r="U92" s="70"/>
      <c r="V92" s="70"/>
      <c r="W92" s="45"/>
      <c r="X92" s="45"/>
      <c r="Y92" s="45"/>
      <c r="Z92" s="45"/>
      <c r="AA92" s="48" t="str">
        <f t="shared" si="56"/>
        <v/>
      </c>
      <c r="AB92" s="48" t="str">
        <f t="shared" si="57"/>
        <v/>
      </c>
      <c r="AC92" s="3"/>
      <c r="AD92" s="47" t="str">
        <f ca="1">IF(ROW()-7&lt;=MAX($AX$8:$AX$305),CONCATENATE(IF(AND(AZ92&lt;&gt;"",AY92&lt;&gt;"Drážkovanie"),IF(RIGHT(VLOOKUP(ROW()-7,$AX$8:$AZ$305,2,FALSE),4)="dyha","Hrana ",IF(MID(VLOOKUP(ROW()-7,$AX$8:$AZ$305,2,FALSE),1,3)="HPL","","ABS ")),""),VLOOKUP(ROW()-7,$AX$8:$AZ$305,2,FALSE)),IF(ROW()-7&lt;=MAX($AX$8:$AX$305)+1,IF(SUM($AN$7:AN91)&lt;2,"Min. objednávka","Spolu odhad"),IF(AND(ROW()-7&lt;=MAX($AX$8:$AX$305)+2,AD91&lt;&gt;"Spolu odhad"),"Spolu odhad","")))</f>
        <v/>
      </c>
      <c r="AE92" s="47"/>
      <c r="AF92" s="47"/>
      <c r="AG92" s="47" t="str">
        <f t="shared" ca="1" si="58"/>
        <v/>
      </c>
      <c r="AH92" s="47" t="str">
        <f t="shared" ca="1" si="59"/>
        <v/>
      </c>
      <c r="AI92" s="47" t="str">
        <f t="shared" ca="1" si="60"/>
        <v/>
      </c>
      <c r="AJ92" s="117" t="str">
        <f t="shared" ca="1" si="61"/>
        <v/>
      </c>
      <c r="AK92" s="47" t="str">
        <f ca="1">IF(AY92&lt;&gt;"",ROUNDUP(IF(AX92&lt;=$BC$7,SUMIF($BB$8:$BB$299,AY92,$BJ$8:$BJ$299),0)+IF(AND(AX92&gt;$BC$7,AX92&lt;=$BE$7),SUMIF($BD$8:$BD$299,AY92,$BL$8:$BL$299),0)+IF(AND(AX92&gt;MAX($BC$7:$BC$299),AX92&lt;=MAX($BE$7:$BE$299)),SUMIF($BF$8:$BF$299,AY92,$BM$8:$BM$299),0),3),IF(AD92="dovoz odhad",SUMIF($AL$7:AL91,"m2",$AG$7:AG91),IF(AD92="lišta pod 80 mm",$AZ$304,IF(AD92="Drážkovanie",SUM($BN$8:$BN$299),IF(AD92="Zlepovanie (spájanie)",ROUNDUP(SUM($BK$8:$BK$299),3),IF(AD92="Formatovanie zlep. dielcov",ROUNDUP(SUM($BI$8:$BI$299),3),IF(AD92="Otvor na pánt Ø 35 mm",ROUNDUP(SUM($BT$8:$BT$299),3),"")))))))</f>
        <v/>
      </c>
      <c r="AL92" s="47" t="str">
        <f t="shared" ca="1" si="62"/>
        <v/>
      </c>
      <c r="AM92" s="119" t="str">
        <f t="shared" ca="1" si="63"/>
        <v/>
      </c>
      <c r="AN92" s="120" t="str">
        <f ca="1">IF(AD92="","",IF(AD92="Min. objednávka",2-SUM($AN$7:AN91),IF(AD92="Spolu odhad",ROUND(SUM($AN$7:AN91),2),IF(AM92="","???",ROUND(AG92*AM92,2)))))</f>
        <v/>
      </c>
      <c r="AO92" s="3"/>
      <c r="AP92" s="89" t="str">
        <f t="shared" si="64"/>
        <v/>
      </c>
      <c r="AQ92" s="3"/>
      <c r="AR92" s="22">
        <f t="shared" si="65"/>
        <v>1</v>
      </c>
      <c r="AS92" s="3"/>
      <c r="AT92" s="3"/>
      <c r="AU92" s="3"/>
      <c r="AV92" s="3"/>
      <c r="AW92" s="3"/>
      <c r="AX92" s="47" t="str">
        <f>IF(MAX($AX$7:AX91)+1&lt;=$AS$4,MAX($AX$7:AX91)+1,"")</f>
        <v/>
      </c>
      <c r="AY92" s="47" t="str">
        <f>IF(MAX($AX$7:AX91)+1&gt;$AS$4,"",IF(AX92&lt;=$BC$7,VLOOKUP(AX92,BA$8:BB$299,2,FALSE),IF(AX92&lt;=$BE$7,VLOOKUP(AX92,BC$8:BD$299,2,FALSE),IF(AX92&lt;=MAX($BE$8:$BE$299),VLOOKUP(AX92,BE$8:BF$299,2,FALSE),IF(AX92=$AS$4,VLOOKUP(AX92,$AS$4:$AU$4,2,FALSE),"")))))</f>
        <v/>
      </c>
      <c r="AZ92" s="47" t="str">
        <f>IF(MAX($AX$7:AX91)+1&gt;$AS$4,"",IF(AX92&lt;=$BC$7,"",IF(AX92&lt;=$BE$7,MID(VLOOKUP(AX92,BC$8:BD$299,2,FALSE),1,1),IF(AX92&lt;=MAX($BE$8:$BE$299),MID(VLOOKUP(AX92,BE$8:BF$299,2,FALSE),1,1),IF(AX92&lt;=$AS$4,VLOOKUP(AX92,$AS$4:$AU$4,3,FALSE),"")))))</f>
        <v/>
      </c>
      <c r="BA92" s="49" t="str">
        <f>IF(AND(BB92&lt;&gt;"",ISNA(VLOOKUP(BB92,BB$7:BB91,1,FALSE))),MAX(BA$7:BA91)+1,"")</f>
        <v/>
      </c>
      <c r="BB92" s="50" t="str">
        <f t="shared" si="66"/>
        <v/>
      </c>
      <c r="BC92" s="49" t="str">
        <f>IF(AND(BD92&lt;&gt;"",ISNA(VLOOKUP(BD92,BD$7:BD91,1,FALSE))),MAX(BC$7:BC91)+1,"")</f>
        <v/>
      </c>
      <c r="BD92" s="50" t="str">
        <f t="shared" si="67"/>
        <v/>
      </c>
      <c r="BE92" s="49" t="str">
        <f>IF(AND(BF92&lt;&gt;"",ISNA(VLOOKUP(BF92,BF$7:BF91,1,FALSE))),MAX(BE$7:BE91)+1,"")</f>
        <v/>
      </c>
      <c r="BF92" s="50" t="str">
        <f t="shared" si="68"/>
        <v/>
      </c>
      <c r="BG92" s="50" t="str">
        <f t="shared" si="69"/>
        <v xml:space="preserve">22x0,5 </v>
      </c>
      <c r="BH92" s="50" t="str">
        <f t="shared" si="70"/>
        <v xml:space="preserve">22x2 </v>
      </c>
      <c r="BI92" s="47" t="str">
        <f t="shared" si="71"/>
        <v/>
      </c>
      <c r="BJ92" s="47" t="str">
        <f t="shared" si="72"/>
        <v/>
      </c>
      <c r="BK92" s="47" t="str">
        <f t="shared" si="73"/>
        <v/>
      </c>
      <c r="BL92" s="47" t="str">
        <f t="shared" si="74"/>
        <v/>
      </c>
      <c r="BM92" s="47" t="str">
        <f t="shared" si="75"/>
        <v/>
      </c>
      <c r="BN92" s="51" t="str">
        <f t="shared" si="76"/>
        <v/>
      </c>
      <c r="BO92" s="51" t="str">
        <f t="shared" si="77"/>
        <v/>
      </c>
      <c r="BP92" s="51" t="str">
        <f t="shared" si="78"/>
        <v/>
      </c>
      <c r="BQ92" s="51" t="str">
        <f t="shared" si="79"/>
        <v/>
      </c>
      <c r="BR92" s="51" t="str">
        <f t="shared" si="80"/>
        <v/>
      </c>
      <c r="BS92" s="51" t="str">
        <f t="shared" si="81"/>
        <v/>
      </c>
      <c r="BT92" s="47" t="str">
        <f t="shared" si="82"/>
        <v/>
      </c>
      <c r="BU92" s="59" t="s">
        <v>406</v>
      </c>
      <c r="BV92" s="48" t="s">
        <v>401</v>
      </c>
      <c r="BW92" s="97"/>
      <c r="BX92" s="98"/>
      <c r="BY92" s="88"/>
      <c r="BZ92" s="99"/>
      <c r="CA92" s="100" t="s">
        <v>2381</v>
      </c>
      <c r="CB92" s="101" t="s">
        <v>91</v>
      </c>
      <c r="CC92" s="101">
        <v>312</v>
      </c>
      <c r="CD92" s="100">
        <v>14.94</v>
      </c>
      <c r="CE92" s="103"/>
      <c r="CF92" s="101" t="s">
        <v>804</v>
      </c>
      <c r="CG92" s="101">
        <v>5.7960000000000003</v>
      </c>
      <c r="CH92" s="101"/>
      <c r="CI92" s="104"/>
      <c r="CJ92" s="105" t="s">
        <v>91</v>
      </c>
      <c r="CL92" s="44"/>
      <c r="CN92" s="52">
        <f t="shared" si="83"/>
        <v>0</v>
      </c>
      <c r="CO92" s="53">
        <f t="shared" si="84"/>
        <v>0</v>
      </c>
      <c r="CP92" s="54">
        <f t="shared" si="85"/>
        <v>0</v>
      </c>
      <c r="CS92" s="3"/>
      <c r="CT92" s="9"/>
      <c r="CU92" s="9"/>
      <c r="CV92" s="9"/>
      <c r="CW92" s="9"/>
    </row>
    <row r="93" spans="1:101" ht="11.25" customHeight="1" x14ac:dyDescent="0.2">
      <c r="A93" s="22" t="str">
        <f>IF(D93&lt;&gt;"",MAX($A$7:A92)+1,"")</f>
        <v/>
      </c>
      <c r="B93" s="45"/>
      <c r="C93" s="45"/>
      <c r="D93" s="46"/>
      <c r="E93" s="46"/>
      <c r="F93" s="46"/>
      <c r="G93" s="70"/>
      <c r="H93" s="47" t="str">
        <f t="shared" si="50"/>
        <v/>
      </c>
      <c r="I93" s="46"/>
      <c r="J93" s="46"/>
      <c r="K93" s="45"/>
      <c r="L93" s="47" t="str">
        <f t="shared" si="51"/>
        <v/>
      </c>
      <c r="M93" s="46"/>
      <c r="N93" s="46"/>
      <c r="O93" s="45"/>
      <c r="P93" s="45"/>
      <c r="Q93" s="48" t="str">
        <f t="shared" si="52"/>
        <v/>
      </c>
      <c r="R93" s="48" t="str">
        <f t="shared" si="53"/>
        <v/>
      </c>
      <c r="S93" s="48" t="str">
        <f t="shared" si="54"/>
        <v/>
      </c>
      <c r="T93" s="48" t="str">
        <f t="shared" si="55"/>
        <v/>
      </c>
      <c r="U93" s="70"/>
      <c r="V93" s="70"/>
      <c r="W93" s="45"/>
      <c r="X93" s="45"/>
      <c r="Y93" s="45"/>
      <c r="Z93" s="45"/>
      <c r="AA93" s="48" t="str">
        <f t="shared" si="56"/>
        <v/>
      </c>
      <c r="AB93" s="48" t="str">
        <f t="shared" si="57"/>
        <v/>
      </c>
      <c r="AC93" s="3"/>
      <c r="AD93" s="47" t="str">
        <f ca="1">IF(ROW()-7&lt;=MAX($AX$8:$AX$305),CONCATENATE(IF(AND(AZ93&lt;&gt;"",AY93&lt;&gt;"Drážkovanie"),IF(RIGHT(VLOOKUP(ROW()-7,$AX$8:$AZ$305,2,FALSE),4)="dyha","Hrana ",IF(MID(VLOOKUP(ROW()-7,$AX$8:$AZ$305,2,FALSE),1,3)="HPL","","ABS ")),""),VLOOKUP(ROW()-7,$AX$8:$AZ$305,2,FALSE)),IF(ROW()-7&lt;=MAX($AX$8:$AX$305)+1,IF(SUM($AN$7:AN92)&lt;2,"Min. objednávka","Spolu odhad"),IF(AND(ROW()-7&lt;=MAX($AX$8:$AX$305)+2,AD92&lt;&gt;"Spolu odhad"),"Spolu odhad","")))</f>
        <v/>
      </c>
      <c r="AE93" s="47"/>
      <c r="AF93" s="47"/>
      <c r="AG93" s="47" t="str">
        <f t="shared" ca="1" si="58"/>
        <v/>
      </c>
      <c r="AH93" s="47" t="str">
        <f t="shared" ca="1" si="59"/>
        <v/>
      </c>
      <c r="AI93" s="47" t="str">
        <f t="shared" ca="1" si="60"/>
        <v/>
      </c>
      <c r="AJ93" s="117" t="str">
        <f t="shared" ca="1" si="61"/>
        <v/>
      </c>
      <c r="AK93" s="47" t="str">
        <f ca="1">IF(AY93&lt;&gt;"",ROUNDUP(IF(AX93&lt;=$BC$7,SUMIF($BB$8:$BB$299,AY93,$BJ$8:$BJ$299),0)+IF(AND(AX93&gt;$BC$7,AX93&lt;=$BE$7),SUMIF($BD$8:$BD$299,AY93,$BL$8:$BL$299),0)+IF(AND(AX93&gt;MAX($BC$7:$BC$299),AX93&lt;=MAX($BE$7:$BE$299)),SUMIF($BF$8:$BF$299,AY93,$BM$8:$BM$299),0),3),IF(AD93="dovoz odhad",SUMIF($AL$7:AL92,"m2",$AG$7:AG92),IF(AD93="lišta pod 80 mm",$AZ$304,IF(AD93="Drážkovanie",SUM($BN$8:$BN$299),IF(AD93="Zlepovanie (spájanie)",ROUNDUP(SUM($BK$8:$BK$299),3),IF(AD93="Formatovanie zlep. dielcov",ROUNDUP(SUM($BI$8:$BI$299),3),IF(AD93="Otvor na pánt Ø 35 mm",ROUNDUP(SUM($BT$8:$BT$299),3),"")))))))</f>
        <v/>
      </c>
      <c r="AL93" s="47" t="str">
        <f t="shared" ca="1" si="62"/>
        <v/>
      </c>
      <c r="AM93" s="119" t="str">
        <f t="shared" ca="1" si="63"/>
        <v/>
      </c>
      <c r="AN93" s="120" t="str">
        <f ca="1">IF(AD93="","",IF(AD93="Min. objednávka",2-SUM($AN$7:AN92),IF(AD93="Spolu odhad",ROUND(SUM($AN$7:AN92),2),IF(AM93="","???",ROUND(AG93*AM93,2)))))</f>
        <v/>
      </c>
      <c r="AO93" s="3"/>
      <c r="AP93" s="89" t="str">
        <f t="shared" si="64"/>
        <v/>
      </c>
      <c r="AQ93" s="3"/>
      <c r="AR93" s="22">
        <f t="shared" si="65"/>
        <v>1</v>
      </c>
      <c r="AS93" s="3"/>
      <c r="AT93" s="3"/>
      <c r="AU93" s="3"/>
      <c r="AV93" s="3"/>
      <c r="AW93" s="3"/>
      <c r="AX93" s="47" t="str">
        <f>IF(MAX($AX$7:AX92)+1&lt;=$AS$4,MAX($AX$7:AX92)+1,"")</f>
        <v/>
      </c>
      <c r="AY93" s="47" t="str">
        <f>IF(MAX($AX$7:AX92)+1&gt;$AS$4,"",IF(AX93&lt;=$BC$7,VLOOKUP(AX93,BA$8:BB$299,2,FALSE),IF(AX93&lt;=$BE$7,VLOOKUP(AX93,BC$8:BD$299,2,FALSE),IF(AX93&lt;=MAX($BE$8:$BE$299),VLOOKUP(AX93,BE$8:BF$299,2,FALSE),IF(AX93=$AS$4,VLOOKUP(AX93,$AS$4:$AU$4,2,FALSE),"")))))</f>
        <v/>
      </c>
      <c r="AZ93" s="47" t="str">
        <f>IF(MAX($AX$7:AX92)+1&gt;$AS$4,"",IF(AX93&lt;=$BC$7,"",IF(AX93&lt;=$BE$7,MID(VLOOKUP(AX93,BC$8:BD$299,2,FALSE),1,1),IF(AX93&lt;=MAX($BE$8:$BE$299),MID(VLOOKUP(AX93,BE$8:BF$299,2,FALSE),1,1),IF(AX93&lt;=$AS$4,VLOOKUP(AX93,$AS$4:$AU$4,3,FALSE),"")))))</f>
        <v/>
      </c>
      <c r="BA93" s="49" t="str">
        <f>IF(AND(BB93&lt;&gt;"",ISNA(VLOOKUP(BB93,BB$7:BB92,1,FALSE))),MAX(BA$7:BA92)+1,"")</f>
        <v/>
      </c>
      <c r="BB93" s="50" t="str">
        <f t="shared" si="66"/>
        <v/>
      </c>
      <c r="BC93" s="49" t="str">
        <f>IF(AND(BD93&lt;&gt;"",ISNA(VLOOKUP(BD93,BD$7:BD92,1,FALSE))),MAX(BC$7:BC92)+1,"")</f>
        <v/>
      </c>
      <c r="BD93" s="50" t="str">
        <f t="shared" si="67"/>
        <v/>
      </c>
      <c r="BE93" s="49" t="str">
        <f>IF(AND(BF93&lt;&gt;"",ISNA(VLOOKUP(BF93,BF$7:BF92,1,FALSE))),MAX(BE$7:BE92)+1,"")</f>
        <v/>
      </c>
      <c r="BF93" s="50" t="str">
        <f t="shared" si="68"/>
        <v/>
      </c>
      <c r="BG93" s="50" t="str">
        <f t="shared" si="69"/>
        <v xml:space="preserve">22x0,5 </v>
      </c>
      <c r="BH93" s="50" t="str">
        <f t="shared" si="70"/>
        <v xml:space="preserve">22x2 </v>
      </c>
      <c r="BI93" s="47" t="str">
        <f t="shared" si="71"/>
        <v/>
      </c>
      <c r="BJ93" s="47" t="str">
        <f t="shared" si="72"/>
        <v/>
      </c>
      <c r="BK93" s="47" t="str">
        <f t="shared" si="73"/>
        <v/>
      </c>
      <c r="BL93" s="47" t="str">
        <f t="shared" si="74"/>
        <v/>
      </c>
      <c r="BM93" s="47" t="str">
        <f t="shared" si="75"/>
        <v/>
      </c>
      <c r="BN93" s="51" t="str">
        <f t="shared" si="76"/>
        <v/>
      </c>
      <c r="BO93" s="51" t="str">
        <f t="shared" si="77"/>
        <v/>
      </c>
      <c r="BP93" s="51" t="str">
        <f t="shared" si="78"/>
        <v/>
      </c>
      <c r="BQ93" s="51" t="str">
        <f t="shared" si="79"/>
        <v/>
      </c>
      <c r="BR93" s="51" t="str">
        <f t="shared" si="80"/>
        <v/>
      </c>
      <c r="BS93" s="51" t="str">
        <f t="shared" si="81"/>
        <v/>
      </c>
      <c r="BT93" s="47" t="str">
        <f t="shared" si="82"/>
        <v/>
      </c>
      <c r="BU93" s="59" t="s">
        <v>408</v>
      </c>
      <c r="BV93" s="48" t="s">
        <v>403</v>
      </c>
      <c r="BW93" s="97"/>
      <c r="BX93" s="98"/>
      <c r="BY93" s="88"/>
      <c r="BZ93" s="99"/>
      <c r="CA93" s="100" t="s">
        <v>2382</v>
      </c>
      <c r="CB93" s="101" t="s">
        <v>92</v>
      </c>
      <c r="CC93" s="101">
        <v>313</v>
      </c>
      <c r="CD93" s="100">
        <v>17.34</v>
      </c>
      <c r="CE93" s="103"/>
      <c r="CF93" s="101" t="s">
        <v>804</v>
      </c>
      <c r="CG93" s="101">
        <v>5.7960000000000003</v>
      </c>
      <c r="CH93" s="101"/>
      <c r="CI93" s="104"/>
      <c r="CJ93" s="105" t="s">
        <v>92</v>
      </c>
      <c r="CL93" s="44"/>
      <c r="CN93" s="52">
        <f t="shared" si="83"/>
        <v>0</v>
      </c>
      <c r="CO93" s="53">
        <f t="shared" si="84"/>
        <v>0</v>
      </c>
      <c r="CP93" s="54">
        <f t="shared" si="85"/>
        <v>0</v>
      </c>
      <c r="CS93" s="3"/>
      <c r="CT93" s="9"/>
      <c r="CU93" s="9"/>
      <c r="CV93" s="9"/>
      <c r="CW93" s="9"/>
    </row>
    <row r="94" spans="1:101" ht="11.25" customHeight="1" x14ac:dyDescent="0.2">
      <c r="A94" s="22" t="str">
        <f>IF(D94&lt;&gt;"",MAX($A$7:A93)+1,"")</f>
        <v/>
      </c>
      <c r="B94" s="45"/>
      <c r="C94" s="45"/>
      <c r="D94" s="46"/>
      <c r="E94" s="46"/>
      <c r="F94" s="46"/>
      <c r="G94" s="70"/>
      <c r="H94" s="47" t="str">
        <f t="shared" si="50"/>
        <v/>
      </c>
      <c r="I94" s="46"/>
      <c r="J94" s="46"/>
      <c r="K94" s="45"/>
      <c r="L94" s="47" t="str">
        <f t="shared" si="51"/>
        <v/>
      </c>
      <c r="M94" s="46"/>
      <c r="N94" s="46"/>
      <c r="O94" s="45"/>
      <c r="P94" s="45"/>
      <c r="Q94" s="48" t="str">
        <f t="shared" si="52"/>
        <v/>
      </c>
      <c r="R94" s="48" t="str">
        <f t="shared" si="53"/>
        <v/>
      </c>
      <c r="S94" s="48" t="str">
        <f t="shared" si="54"/>
        <v/>
      </c>
      <c r="T94" s="48" t="str">
        <f t="shared" si="55"/>
        <v/>
      </c>
      <c r="U94" s="70"/>
      <c r="V94" s="70"/>
      <c r="W94" s="45"/>
      <c r="X94" s="45"/>
      <c r="Y94" s="45"/>
      <c r="Z94" s="45"/>
      <c r="AA94" s="48" t="str">
        <f t="shared" si="56"/>
        <v/>
      </c>
      <c r="AB94" s="48" t="str">
        <f t="shared" si="57"/>
        <v/>
      </c>
      <c r="AC94" s="3"/>
      <c r="AD94" s="47" t="str">
        <f ca="1">IF(ROW()-7&lt;=MAX($AX$8:$AX$305),CONCATENATE(IF(AND(AZ94&lt;&gt;"",AY94&lt;&gt;"Drážkovanie"),IF(RIGHT(VLOOKUP(ROW()-7,$AX$8:$AZ$305,2,FALSE),4)="dyha","Hrana ",IF(MID(VLOOKUP(ROW()-7,$AX$8:$AZ$305,2,FALSE),1,3)="HPL","","ABS ")),""),VLOOKUP(ROW()-7,$AX$8:$AZ$305,2,FALSE)),IF(ROW()-7&lt;=MAX($AX$8:$AX$305)+1,IF(SUM($AN$7:AN93)&lt;2,"Min. objednávka","Spolu odhad"),IF(AND(ROW()-7&lt;=MAX($AX$8:$AX$305)+2,AD93&lt;&gt;"Spolu odhad"),"Spolu odhad","")))</f>
        <v/>
      </c>
      <c r="AE94" s="47"/>
      <c r="AF94" s="47"/>
      <c r="AG94" s="47" t="str">
        <f t="shared" ca="1" si="58"/>
        <v/>
      </c>
      <c r="AH94" s="47" t="str">
        <f t="shared" ca="1" si="59"/>
        <v/>
      </c>
      <c r="AI94" s="47" t="str">
        <f t="shared" ca="1" si="60"/>
        <v/>
      </c>
      <c r="AJ94" s="117" t="str">
        <f t="shared" ca="1" si="61"/>
        <v/>
      </c>
      <c r="AK94" s="47" t="str">
        <f ca="1">IF(AY94&lt;&gt;"",ROUNDUP(IF(AX94&lt;=$BC$7,SUMIF($BB$8:$BB$299,AY94,$BJ$8:$BJ$299),0)+IF(AND(AX94&gt;$BC$7,AX94&lt;=$BE$7),SUMIF($BD$8:$BD$299,AY94,$BL$8:$BL$299),0)+IF(AND(AX94&gt;MAX($BC$7:$BC$299),AX94&lt;=MAX($BE$7:$BE$299)),SUMIF($BF$8:$BF$299,AY94,$BM$8:$BM$299),0),3),IF(AD94="dovoz odhad",SUMIF($AL$7:AL93,"m2",$AG$7:AG93),IF(AD94="lišta pod 80 mm",$AZ$304,IF(AD94="Drážkovanie",SUM($BN$8:$BN$299),IF(AD94="Zlepovanie (spájanie)",ROUNDUP(SUM($BK$8:$BK$299),3),IF(AD94="Formatovanie zlep. dielcov",ROUNDUP(SUM($BI$8:$BI$299),3),IF(AD94="Otvor na pánt Ø 35 mm",ROUNDUP(SUM($BT$8:$BT$299),3),"")))))))</f>
        <v/>
      </c>
      <c r="AL94" s="47" t="str">
        <f t="shared" ca="1" si="62"/>
        <v/>
      </c>
      <c r="AM94" s="119" t="str">
        <f t="shared" ca="1" si="63"/>
        <v/>
      </c>
      <c r="AN94" s="120" t="str">
        <f ca="1">IF(AD94="","",IF(AD94="Min. objednávka",2-SUM($AN$7:AN93),IF(AD94="Spolu odhad",ROUND(SUM($AN$7:AN93),2),IF(AM94="","???",ROUND(AG94*AM94,2)))))</f>
        <v/>
      </c>
      <c r="AO94" s="3"/>
      <c r="AP94" s="89" t="str">
        <f t="shared" si="64"/>
        <v/>
      </c>
      <c r="AQ94" s="3"/>
      <c r="AR94" s="22">
        <f t="shared" si="65"/>
        <v>1</v>
      </c>
      <c r="AS94" s="3"/>
      <c r="AT94" s="3"/>
      <c r="AU94" s="3"/>
      <c r="AV94" s="3"/>
      <c r="AW94" s="3"/>
      <c r="AX94" s="47" t="str">
        <f>IF(MAX($AX$7:AX93)+1&lt;=$AS$4,MAX($AX$7:AX93)+1,"")</f>
        <v/>
      </c>
      <c r="AY94" s="47" t="str">
        <f>IF(MAX($AX$7:AX93)+1&gt;$AS$4,"",IF(AX94&lt;=$BC$7,VLOOKUP(AX94,BA$8:BB$299,2,FALSE),IF(AX94&lt;=$BE$7,VLOOKUP(AX94,BC$8:BD$299,2,FALSE),IF(AX94&lt;=MAX($BE$8:$BE$299),VLOOKUP(AX94,BE$8:BF$299,2,FALSE),IF(AX94=$AS$4,VLOOKUP(AX94,$AS$4:$AU$4,2,FALSE),"")))))</f>
        <v/>
      </c>
      <c r="AZ94" s="47" t="str">
        <f>IF(MAX($AX$7:AX93)+1&gt;$AS$4,"",IF(AX94&lt;=$BC$7,"",IF(AX94&lt;=$BE$7,MID(VLOOKUP(AX94,BC$8:BD$299,2,FALSE),1,1),IF(AX94&lt;=MAX($BE$8:$BE$299),MID(VLOOKUP(AX94,BE$8:BF$299,2,FALSE),1,1),IF(AX94&lt;=$AS$4,VLOOKUP(AX94,$AS$4:$AU$4,3,FALSE),"")))))</f>
        <v/>
      </c>
      <c r="BA94" s="49" t="str">
        <f>IF(AND(BB94&lt;&gt;"",ISNA(VLOOKUP(BB94,BB$7:BB93,1,FALSE))),MAX(BA$7:BA93)+1,"")</f>
        <v/>
      </c>
      <c r="BB94" s="50" t="str">
        <f t="shared" si="66"/>
        <v/>
      </c>
      <c r="BC94" s="49" t="str">
        <f>IF(AND(BD94&lt;&gt;"",ISNA(VLOOKUP(BD94,BD$7:BD93,1,FALSE))),MAX(BC$7:BC93)+1,"")</f>
        <v/>
      </c>
      <c r="BD94" s="50" t="str">
        <f t="shared" si="67"/>
        <v/>
      </c>
      <c r="BE94" s="49" t="str">
        <f>IF(AND(BF94&lt;&gt;"",ISNA(VLOOKUP(BF94,BF$7:BF93,1,FALSE))),MAX(BE$7:BE93)+1,"")</f>
        <v/>
      </c>
      <c r="BF94" s="50" t="str">
        <f t="shared" si="68"/>
        <v/>
      </c>
      <c r="BG94" s="50" t="str">
        <f t="shared" si="69"/>
        <v xml:space="preserve">22x0,5 </v>
      </c>
      <c r="BH94" s="50" t="str">
        <f t="shared" si="70"/>
        <v xml:space="preserve">22x2 </v>
      </c>
      <c r="BI94" s="47" t="str">
        <f t="shared" si="71"/>
        <v/>
      </c>
      <c r="BJ94" s="47" t="str">
        <f t="shared" si="72"/>
        <v/>
      </c>
      <c r="BK94" s="47" t="str">
        <f t="shared" si="73"/>
        <v/>
      </c>
      <c r="BL94" s="47" t="str">
        <f t="shared" si="74"/>
        <v/>
      </c>
      <c r="BM94" s="47" t="str">
        <f t="shared" si="75"/>
        <v/>
      </c>
      <c r="BN94" s="51" t="str">
        <f t="shared" si="76"/>
        <v/>
      </c>
      <c r="BO94" s="51" t="str">
        <f t="shared" si="77"/>
        <v/>
      </c>
      <c r="BP94" s="51" t="str">
        <f t="shared" si="78"/>
        <v/>
      </c>
      <c r="BQ94" s="51" t="str">
        <f t="shared" si="79"/>
        <v/>
      </c>
      <c r="BR94" s="51" t="str">
        <f t="shared" si="80"/>
        <v/>
      </c>
      <c r="BS94" s="51" t="str">
        <f t="shared" si="81"/>
        <v/>
      </c>
      <c r="BT94" s="47" t="str">
        <f t="shared" si="82"/>
        <v/>
      </c>
      <c r="BU94" s="59" t="s">
        <v>410</v>
      </c>
      <c r="BV94" s="48" t="s">
        <v>405</v>
      </c>
      <c r="BW94" s="97"/>
      <c r="BX94" s="98"/>
      <c r="BY94" s="88"/>
      <c r="BZ94" s="99"/>
      <c r="CA94" s="100" t="s">
        <v>2383</v>
      </c>
      <c r="CB94" s="101" t="s">
        <v>93</v>
      </c>
      <c r="CC94" s="101">
        <v>314</v>
      </c>
      <c r="CD94" s="100">
        <v>17.34</v>
      </c>
      <c r="CE94" s="103"/>
      <c r="CF94" s="101" t="s">
        <v>804</v>
      </c>
      <c r="CG94" s="101">
        <v>5.7960000000000003</v>
      </c>
      <c r="CH94" s="101"/>
      <c r="CI94" s="104"/>
      <c r="CJ94" s="105" t="s">
        <v>93</v>
      </c>
      <c r="CL94" s="44"/>
      <c r="CN94" s="52">
        <f t="shared" si="83"/>
        <v>0</v>
      </c>
      <c r="CO94" s="53">
        <f t="shared" si="84"/>
        <v>0</v>
      </c>
      <c r="CP94" s="54">
        <f t="shared" si="85"/>
        <v>0</v>
      </c>
      <c r="CS94" s="3"/>
      <c r="CT94" s="9"/>
      <c r="CU94" s="9"/>
      <c r="CV94" s="9"/>
      <c r="CW94" s="9"/>
    </row>
    <row r="95" spans="1:101" ht="11.25" customHeight="1" x14ac:dyDescent="0.2">
      <c r="A95" s="22" t="str">
        <f>IF(D95&lt;&gt;"",MAX($A$7:A94)+1,"")</f>
        <v/>
      </c>
      <c r="B95" s="45"/>
      <c r="C95" s="45"/>
      <c r="D95" s="46"/>
      <c r="E95" s="46"/>
      <c r="F95" s="46"/>
      <c r="G95" s="70"/>
      <c r="H95" s="47" t="str">
        <f t="shared" si="50"/>
        <v/>
      </c>
      <c r="I95" s="46"/>
      <c r="J95" s="46"/>
      <c r="K95" s="45"/>
      <c r="L95" s="47" t="str">
        <f t="shared" si="51"/>
        <v/>
      </c>
      <c r="M95" s="46"/>
      <c r="N95" s="46"/>
      <c r="O95" s="45"/>
      <c r="P95" s="45"/>
      <c r="Q95" s="48" t="str">
        <f t="shared" si="52"/>
        <v/>
      </c>
      <c r="R95" s="48" t="str">
        <f t="shared" si="53"/>
        <v/>
      </c>
      <c r="S95" s="48" t="str">
        <f t="shared" si="54"/>
        <v/>
      </c>
      <c r="T95" s="48" t="str">
        <f t="shared" si="55"/>
        <v/>
      </c>
      <c r="U95" s="70"/>
      <c r="V95" s="70"/>
      <c r="W95" s="45"/>
      <c r="X95" s="45"/>
      <c r="Y95" s="45"/>
      <c r="Z95" s="45"/>
      <c r="AA95" s="48" t="str">
        <f t="shared" si="56"/>
        <v/>
      </c>
      <c r="AB95" s="48" t="str">
        <f t="shared" si="57"/>
        <v/>
      </c>
      <c r="AC95" s="3"/>
      <c r="AD95" s="47" t="str">
        <f ca="1">IF(ROW()-7&lt;=MAX($AX$8:$AX$305),CONCATENATE(IF(AND(AZ95&lt;&gt;"",AY95&lt;&gt;"Drážkovanie"),IF(RIGHT(VLOOKUP(ROW()-7,$AX$8:$AZ$305,2,FALSE),4)="dyha","Hrana ",IF(MID(VLOOKUP(ROW()-7,$AX$8:$AZ$305,2,FALSE),1,3)="HPL","","ABS ")),""),VLOOKUP(ROW()-7,$AX$8:$AZ$305,2,FALSE)),IF(ROW()-7&lt;=MAX($AX$8:$AX$305)+1,IF(SUM($AN$7:AN94)&lt;2,"Min. objednávka","Spolu odhad"),IF(AND(ROW()-7&lt;=MAX($AX$8:$AX$305)+2,AD94&lt;&gt;"Spolu odhad"),"Spolu odhad","")))</f>
        <v/>
      </c>
      <c r="AE95" s="47"/>
      <c r="AF95" s="47"/>
      <c r="AG95" s="47" t="str">
        <f t="shared" ca="1" si="58"/>
        <v/>
      </c>
      <c r="AH95" s="47" t="str">
        <f t="shared" ca="1" si="59"/>
        <v/>
      </c>
      <c r="AI95" s="47" t="str">
        <f t="shared" ca="1" si="60"/>
        <v/>
      </c>
      <c r="AJ95" s="117" t="str">
        <f t="shared" ca="1" si="61"/>
        <v/>
      </c>
      <c r="AK95" s="47" t="str">
        <f ca="1">IF(AY95&lt;&gt;"",ROUNDUP(IF(AX95&lt;=$BC$7,SUMIF($BB$8:$BB$299,AY95,$BJ$8:$BJ$299),0)+IF(AND(AX95&gt;$BC$7,AX95&lt;=$BE$7),SUMIF($BD$8:$BD$299,AY95,$BL$8:$BL$299),0)+IF(AND(AX95&gt;MAX($BC$7:$BC$299),AX95&lt;=MAX($BE$7:$BE$299)),SUMIF($BF$8:$BF$299,AY95,$BM$8:$BM$299),0),3),IF(AD95="dovoz odhad",SUMIF($AL$7:AL94,"m2",$AG$7:AG94),IF(AD95="lišta pod 80 mm",$AZ$304,IF(AD95="Drážkovanie",SUM($BN$8:$BN$299),IF(AD95="Zlepovanie (spájanie)",ROUNDUP(SUM($BK$8:$BK$299),3),IF(AD95="Formatovanie zlep. dielcov",ROUNDUP(SUM($BI$8:$BI$299),3),IF(AD95="Otvor na pánt Ø 35 mm",ROUNDUP(SUM($BT$8:$BT$299),3),"")))))))</f>
        <v/>
      </c>
      <c r="AL95" s="47" t="str">
        <f t="shared" ca="1" si="62"/>
        <v/>
      </c>
      <c r="AM95" s="119" t="str">
        <f t="shared" ca="1" si="63"/>
        <v/>
      </c>
      <c r="AN95" s="120" t="str">
        <f ca="1">IF(AD95="","",IF(AD95="Min. objednávka",2-SUM($AN$7:AN94),IF(AD95="Spolu odhad",ROUND(SUM($AN$7:AN94),2),IF(AM95="","???",ROUND(AG95*AM95,2)))))</f>
        <v/>
      </c>
      <c r="AO95" s="3"/>
      <c r="AP95" s="89" t="str">
        <f t="shared" si="64"/>
        <v/>
      </c>
      <c r="AQ95" s="3"/>
      <c r="AR95" s="22">
        <f t="shared" si="65"/>
        <v>1</v>
      </c>
      <c r="AS95" s="3"/>
      <c r="AT95" s="3"/>
      <c r="AU95" s="3"/>
      <c r="AV95" s="3"/>
      <c r="AW95" s="3"/>
      <c r="AX95" s="47" t="str">
        <f>IF(MAX($AX$7:AX94)+1&lt;=$AS$4,MAX($AX$7:AX94)+1,"")</f>
        <v/>
      </c>
      <c r="AY95" s="47" t="str">
        <f>IF(MAX($AX$7:AX94)+1&gt;$AS$4,"",IF(AX95&lt;=$BC$7,VLOOKUP(AX95,BA$8:BB$299,2,FALSE),IF(AX95&lt;=$BE$7,VLOOKUP(AX95,BC$8:BD$299,2,FALSE),IF(AX95&lt;=MAX($BE$8:$BE$299),VLOOKUP(AX95,BE$8:BF$299,2,FALSE),IF(AX95=$AS$4,VLOOKUP(AX95,$AS$4:$AU$4,2,FALSE),"")))))</f>
        <v/>
      </c>
      <c r="AZ95" s="47" t="str">
        <f>IF(MAX($AX$7:AX94)+1&gt;$AS$4,"",IF(AX95&lt;=$BC$7,"",IF(AX95&lt;=$BE$7,MID(VLOOKUP(AX95,BC$8:BD$299,2,FALSE),1,1),IF(AX95&lt;=MAX($BE$8:$BE$299),MID(VLOOKUP(AX95,BE$8:BF$299,2,FALSE),1,1),IF(AX95&lt;=$AS$4,VLOOKUP(AX95,$AS$4:$AU$4,3,FALSE),"")))))</f>
        <v/>
      </c>
      <c r="BA95" s="49" t="str">
        <f>IF(AND(BB95&lt;&gt;"",ISNA(VLOOKUP(BB95,BB$7:BB94,1,FALSE))),MAX(BA$7:BA94)+1,"")</f>
        <v/>
      </c>
      <c r="BB95" s="50" t="str">
        <f t="shared" si="66"/>
        <v/>
      </c>
      <c r="BC95" s="49" t="str">
        <f>IF(AND(BD95&lt;&gt;"",ISNA(VLOOKUP(BD95,BD$7:BD94,1,FALSE))),MAX(BC$7:BC94)+1,"")</f>
        <v/>
      </c>
      <c r="BD95" s="50" t="str">
        <f t="shared" si="67"/>
        <v/>
      </c>
      <c r="BE95" s="49" t="str">
        <f>IF(AND(BF95&lt;&gt;"",ISNA(VLOOKUP(BF95,BF$7:BF94,1,FALSE))),MAX(BE$7:BE94)+1,"")</f>
        <v/>
      </c>
      <c r="BF95" s="50" t="str">
        <f t="shared" si="68"/>
        <v/>
      </c>
      <c r="BG95" s="50" t="str">
        <f t="shared" si="69"/>
        <v xml:space="preserve">22x0,5 </v>
      </c>
      <c r="BH95" s="50" t="str">
        <f t="shared" si="70"/>
        <v xml:space="preserve">22x2 </v>
      </c>
      <c r="BI95" s="47" t="str">
        <f t="shared" si="71"/>
        <v/>
      </c>
      <c r="BJ95" s="47" t="str">
        <f t="shared" si="72"/>
        <v/>
      </c>
      <c r="BK95" s="47" t="str">
        <f t="shared" si="73"/>
        <v/>
      </c>
      <c r="BL95" s="47" t="str">
        <f t="shared" si="74"/>
        <v/>
      </c>
      <c r="BM95" s="47" t="str">
        <f t="shared" si="75"/>
        <v/>
      </c>
      <c r="BN95" s="51" t="str">
        <f t="shared" si="76"/>
        <v/>
      </c>
      <c r="BO95" s="51" t="str">
        <f t="shared" si="77"/>
        <v/>
      </c>
      <c r="BP95" s="51" t="str">
        <f t="shared" si="78"/>
        <v/>
      </c>
      <c r="BQ95" s="51" t="str">
        <f t="shared" si="79"/>
        <v/>
      </c>
      <c r="BR95" s="51" t="str">
        <f t="shared" si="80"/>
        <v/>
      </c>
      <c r="BS95" s="51" t="str">
        <f t="shared" si="81"/>
        <v/>
      </c>
      <c r="BT95" s="47" t="str">
        <f t="shared" si="82"/>
        <v/>
      </c>
      <c r="BU95" s="59" t="s">
        <v>412</v>
      </c>
      <c r="BV95" s="48" t="s">
        <v>407</v>
      </c>
      <c r="BW95" s="97"/>
      <c r="BX95" s="98"/>
      <c r="BY95" s="88"/>
      <c r="BZ95" s="99"/>
      <c r="CA95" s="100" t="s">
        <v>2384</v>
      </c>
      <c r="CB95" s="101" t="s">
        <v>94</v>
      </c>
      <c r="CC95" s="101">
        <v>315</v>
      </c>
      <c r="CD95" s="100">
        <v>17.810000000000002</v>
      </c>
      <c r="CE95" s="103"/>
      <c r="CF95" s="101" t="s">
        <v>804</v>
      </c>
      <c r="CG95" s="101">
        <v>5.7960000000000003</v>
      </c>
      <c r="CH95" s="101"/>
      <c r="CI95" s="104"/>
      <c r="CJ95" s="105" t="s">
        <v>94</v>
      </c>
      <c r="CL95" s="44"/>
      <c r="CN95" s="52">
        <f t="shared" si="83"/>
        <v>0</v>
      </c>
      <c r="CO95" s="53">
        <f t="shared" si="84"/>
        <v>0</v>
      </c>
      <c r="CP95" s="54">
        <f t="shared" si="85"/>
        <v>0</v>
      </c>
      <c r="CS95" s="3"/>
      <c r="CT95" s="9"/>
      <c r="CU95" s="9"/>
      <c r="CV95" s="9"/>
      <c r="CW95" s="9"/>
    </row>
    <row r="96" spans="1:101" ht="11.25" customHeight="1" x14ac:dyDescent="0.2">
      <c r="A96" s="22" t="str">
        <f>IF(D96&lt;&gt;"",MAX($A$7:A95)+1,"")</f>
        <v/>
      </c>
      <c r="B96" s="45"/>
      <c r="C96" s="45"/>
      <c r="D96" s="46"/>
      <c r="E96" s="46"/>
      <c r="F96" s="46"/>
      <c r="G96" s="70"/>
      <c r="H96" s="47" t="str">
        <f t="shared" si="50"/>
        <v/>
      </c>
      <c r="I96" s="46"/>
      <c r="J96" s="46"/>
      <c r="K96" s="45"/>
      <c r="L96" s="47" t="str">
        <f t="shared" si="51"/>
        <v/>
      </c>
      <c r="M96" s="46"/>
      <c r="N96" s="46"/>
      <c r="O96" s="45"/>
      <c r="P96" s="45"/>
      <c r="Q96" s="48" t="str">
        <f t="shared" si="52"/>
        <v/>
      </c>
      <c r="R96" s="48" t="str">
        <f t="shared" si="53"/>
        <v/>
      </c>
      <c r="S96" s="48" t="str">
        <f t="shared" si="54"/>
        <v/>
      </c>
      <c r="T96" s="48" t="str">
        <f t="shared" si="55"/>
        <v/>
      </c>
      <c r="U96" s="70"/>
      <c r="V96" s="70"/>
      <c r="W96" s="45"/>
      <c r="X96" s="45"/>
      <c r="Y96" s="45"/>
      <c r="Z96" s="45"/>
      <c r="AA96" s="48" t="str">
        <f t="shared" si="56"/>
        <v/>
      </c>
      <c r="AB96" s="48" t="str">
        <f t="shared" si="57"/>
        <v/>
      </c>
      <c r="AC96" s="3"/>
      <c r="AD96" s="47" t="str">
        <f ca="1">IF(ROW()-7&lt;=MAX($AX$8:$AX$305),CONCATENATE(IF(AND(AZ96&lt;&gt;"",AY96&lt;&gt;"Drážkovanie"),IF(RIGHT(VLOOKUP(ROW()-7,$AX$8:$AZ$305,2,FALSE),4)="dyha","Hrana ",IF(MID(VLOOKUP(ROW()-7,$AX$8:$AZ$305,2,FALSE),1,3)="HPL","","ABS ")),""),VLOOKUP(ROW()-7,$AX$8:$AZ$305,2,FALSE)),IF(ROW()-7&lt;=MAX($AX$8:$AX$305)+1,IF(SUM($AN$7:AN95)&lt;2,"Min. objednávka","Spolu odhad"),IF(AND(ROW()-7&lt;=MAX($AX$8:$AX$305)+2,AD95&lt;&gt;"Spolu odhad"),"Spolu odhad","")))</f>
        <v/>
      </c>
      <c r="AE96" s="47"/>
      <c r="AF96" s="47"/>
      <c r="AG96" s="47" t="str">
        <f t="shared" ca="1" si="58"/>
        <v/>
      </c>
      <c r="AH96" s="47" t="str">
        <f t="shared" ca="1" si="59"/>
        <v/>
      </c>
      <c r="AI96" s="47" t="str">
        <f t="shared" ca="1" si="60"/>
        <v/>
      </c>
      <c r="AJ96" s="117" t="str">
        <f t="shared" ca="1" si="61"/>
        <v/>
      </c>
      <c r="AK96" s="47" t="str">
        <f ca="1">IF(AY96&lt;&gt;"",ROUNDUP(IF(AX96&lt;=$BC$7,SUMIF($BB$8:$BB$299,AY96,$BJ$8:$BJ$299),0)+IF(AND(AX96&gt;$BC$7,AX96&lt;=$BE$7),SUMIF($BD$8:$BD$299,AY96,$BL$8:$BL$299),0)+IF(AND(AX96&gt;MAX($BC$7:$BC$299),AX96&lt;=MAX($BE$7:$BE$299)),SUMIF($BF$8:$BF$299,AY96,$BM$8:$BM$299),0),3),IF(AD96="dovoz odhad",SUMIF($AL$7:AL95,"m2",$AG$7:AG95),IF(AD96="lišta pod 80 mm",$AZ$304,IF(AD96="Drážkovanie",SUM($BN$8:$BN$299),IF(AD96="Zlepovanie (spájanie)",ROUNDUP(SUM($BK$8:$BK$299),3),IF(AD96="Formatovanie zlep. dielcov",ROUNDUP(SUM($BI$8:$BI$299),3),IF(AD96="Otvor na pánt Ø 35 mm",ROUNDUP(SUM($BT$8:$BT$299),3),"")))))))</f>
        <v/>
      </c>
      <c r="AL96" s="47" t="str">
        <f t="shared" ca="1" si="62"/>
        <v/>
      </c>
      <c r="AM96" s="119" t="str">
        <f t="shared" ca="1" si="63"/>
        <v/>
      </c>
      <c r="AN96" s="120" t="str">
        <f ca="1">IF(AD96="","",IF(AD96="Min. objednávka",2-SUM($AN$7:AN95),IF(AD96="Spolu odhad",ROUND(SUM($AN$7:AN95),2),IF(AM96="","???",ROUND(AG96*AM96,2)))))</f>
        <v/>
      </c>
      <c r="AO96" s="3"/>
      <c r="AP96" s="89" t="str">
        <f t="shared" si="64"/>
        <v/>
      </c>
      <c r="AQ96" s="3"/>
      <c r="AR96" s="22">
        <f t="shared" si="65"/>
        <v>1</v>
      </c>
      <c r="AS96" s="3"/>
      <c r="AT96" s="3"/>
      <c r="AU96" s="3"/>
      <c r="AV96" s="3"/>
      <c r="AW96" s="3"/>
      <c r="AX96" s="47" t="str">
        <f>IF(MAX($AX$7:AX95)+1&lt;=$AS$4,MAX($AX$7:AX95)+1,"")</f>
        <v/>
      </c>
      <c r="AY96" s="47" t="str">
        <f>IF(MAX($AX$7:AX95)+1&gt;$AS$4,"",IF(AX96&lt;=$BC$7,VLOOKUP(AX96,BA$8:BB$299,2,FALSE),IF(AX96&lt;=$BE$7,VLOOKUP(AX96,BC$8:BD$299,2,FALSE),IF(AX96&lt;=MAX($BE$8:$BE$299),VLOOKUP(AX96,BE$8:BF$299,2,FALSE),IF(AX96=$AS$4,VLOOKUP(AX96,$AS$4:$AU$4,2,FALSE),"")))))</f>
        <v/>
      </c>
      <c r="AZ96" s="47" t="str">
        <f>IF(MAX($AX$7:AX95)+1&gt;$AS$4,"",IF(AX96&lt;=$BC$7,"",IF(AX96&lt;=$BE$7,MID(VLOOKUP(AX96,BC$8:BD$299,2,FALSE),1,1),IF(AX96&lt;=MAX($BE$8:$BE$299),MID(VLOOKUP(AX96,BE$8:BF$299,2,FALSE),1,1),IF(AX96&lt;=$AS$4,VLOOKUP(AX96,$AS$4:$AU$4,3,FALSE),"")))))</f>
        <v/>
      </c>
      <c r="BA96" s="49" t="str">
        <f>IF(AND(BB96&lt;&gt;"",ISNA(VLOOKUP(BB96,BB$7:BB95,1,FALSE))),MAX(BA$7:BA95)+1,"")</f>
        <v/>
      </c>
      <c r="BB96" s="50" t="str">
        <f t="shared" si="66"/>
        <v/>
      </c>
      <c r="BC96" s="49" t="str">
        <f>IF(AND(BD96&lt;&gt;"",ISNA(VLOOKUP(BD96,BD$7:BD95,1,FALSE))),MAX(BC$7:BC95)+1,"")</f>
        <v/>
      </c>
      <c r="BD96" s="50" t="str">
        <f t="shared" si="67"/>
        <v/>
      </c>
      <c r="BE96" s="49" t="str">
        <f>IF(AND(BF96&lt;&gt;"",ISNA(VLOOKUP(BF96,BF$7:BF95,1,FALSE))),MAX(BE$7:BE95)+1,"")</f>
        <v/>
      </c>
      <c r="BF96" s="50" t="str">
        <f t="shared" si="68"/>
        <v/>
      </c>
      <c r="BG96" s="50" t="str">
        <f t="shared" si="69"/>
        <v xml:space="preserve">22x0,5 </v>
      </c>
      <c r="BH96" s="50" t="str">
        <f t="shared" si="70"/>
        <v xml:space="preserve">22x2 </v>
      </c>
      <c r="BI96" s="47" t="str">
        <f t="shared" si="71"/>
        <v/>
      </c>
      <c r="BJ96" s="47" t="str">
        <f t="shared" si="72"/>
        <v/>
      </c>
      <c r="BK96" s="47" t="str">
        <f t="shared" si="73"/>
        <v/>
      </c>
      <c r="BL96" s="47" t="str">
        <f t="shared" si="74"/>
        <v/>
      </c>
      <c r="BM96" s="47" t="str">
        <f t="shared" si="75"/>
        <v/>
      </c>
      <c r="BN96" s="51" t="str">
        <f t="shared" si="76"/>
        <v/>
      </c>
      <c r="BO96" s="51" t="str">
        <f t="shared" si="77"/>
        <v/>
      </c>
      <c r="BP96" s="51" t="str">
        <f t="shared" si="78"/>
        <v/>
      </c>
      <c r="BQ96" s="51" t="str">
        <f t="shared" si="79"/>
        <v/>
      </c>
      <c r="BR96" s="51" t="str">
        <f t="shared" si="80"/>
        <v/>
      </c>
      <c r="BS96" s="51" t="str">
        <f t="shared" si="81"/>
        <v/>
      </c>
      <c r="BT96" s="47" t="str">
        <f t="shared" si="82"/>
        <v/>
      </c>
      <c r="BU96" s="59" t="s">
        <v>414</v>
      </c>
      <c r="BV96" s="48" t="s">
        <v>409</v>
      </c>
      <c r="BW96" s="97"/>
      <c r="BX96" s="98"/>
      <c r="BY96" s="88"/>
      <c r="BZ96" s="99"/>
      <c r="CA96" s="100" t="s">
        <v>2385</v>
      </c>
      <c r="CB96" s="101" t="s">
        <v>95</v>
      </c>
      <c r="CC96" s="101">
        <v>316</v>
      </c>
      <c r="CD96" s="100">
        <v>17.810000000000002</v>
      </c>
      <c r="CE96" s="103"/>
      <c r="CF96" s="101" t="s">
        <v>804</v>
      </c>
      <c r="CG96" s="101">
        <v>5.7960000000000003</v>
      </c>
      <c r="CH96" s="101"/>
      <c r="CI96" s="104"/>
      <c r="CJ96" s="105" t="s">
        <v>95</v>
      </c>
      <c r="CL96" s="44"/>
      <c r="CN96" s="52">
        <f t="shared" si="83"/>
        <v>0</v>
      </c>
      <c r="CO96" s="53">
        <f t="shared" si="84"/>
        <v>0</v>
      </c>
      <c r="CP96" s="54">
        <f t="shared" si="85"/>
        <v>0</v>
      </c>
      <c r="CS96" s="3"/>
      <c r="CT96" s="9"/>
      <c r="CU96" s="9"/>
      <c r="CV96" s="9"/>
      <c r="CW96" s="9"/>
    </row>
    <row r="97" spans="1:101" ht="11.25" customHeight="1" x14ac:dyDescent="0.2">
      <c r="A97" s="22" t="str">
        <f>IF(D97&lt;&gt;"",MAX($A$7:A96)+1,"")</f>
        <v/>
      </c>
      <c r="B97" s="45"/>
      <c r="C97" s="45"/>
      <c r="D97" s="46"/>
      <c r="E97" s="46"/>
      <c r="F97" s="46"/>
      <c r="G97" s="70"/>
      <c r="H97" s="47" t="str">
        <f t="shared" si="50"/>
        <v/>
      </c>
      <c r="I97" s="46"/>
      <c r="J97" s="46"/>
      <c r="K97" s="45"/>
      <c r="L97" s="47" t="str">
        <f t="shared" si="51"/>
        <v/>
      </c>
      <c r="M97" s="46"/>
      <c r="N97" s="46"/>
      <c r="O97" s="45"/>
      <c r="P97" s="45"/>
      <c r="Q97" s="48" t="str">
        <f t="shared" si="52"/>
        <v/>
      </c>
      <c r="R97" s="48" t="str">
        <f t="shared" si="53"/>
        <v/>
      </c>
      <c r="S97" s="48" t="str">
        <f t="shared" si="54"/>
        <v/>
      </c>
      <c r="T97" s="48" t="str">
        <f t="shared" si="55"/>
        <v/>
      </c>
      <c r="U97" s="70"/>
      <c r="V97" s="70"/>
      <c r="W97" s="45"/>
      <c r="X97" s="45"/>
      <c r="Y97" s="45"/>
      <c r="Z97" s="45"/>
      <c r="AA97" s="48" t="str">
        <f t="shared" si="56"/>
        <v/>
      </c>
      <c r="AB97" s="48" t="str">
        <f t="shared" si="57"/>
        <v/>
      </c>
      <c r="AC97" s="3"/>
      <c r="AD97" s="47" t="str">
        <f ca="1">IF(ROW()-7&lt;=MAX($AX$8:$AX$305),CONCATENATE(IF(AND(AZ97&lt;&gt;"",AY97&lt;&gt;"Drážkovanie"),IF(RIGHT(VLOOKUP(ROW()-7,$AX$8:$AZ$305,2,FALSE),4)="dyha","Hrana ",IF(MID(VLOOKUP(ROW()-7,$AX$8:$AZ$305,2,FALSE),1,3)="HPL","","ABS ")),""),VLOOKUP(ROW()-7,$AX$8:$AZ$305,2,FALSE)),IF(ROW()-7&lt;=MAX($AX$8:$AX$305)+1,IF(SUM($AN$7:AN96)&lt;2,"Min. objednávka","Spolu odhad"),IF(AND(ROW()-7&lt;=MAX($AX$8:$AX$305)+2,AD96&lt;&gt;"Spolu odhad"),"Spolu odhad","")))</f>
        <v/>
      </c>
      <c r="AE97" s="47"/>
      <c r="AF97" s="47"/>
      <c r="AG97" s="47" t="str">
        <f t="shared" ca="1" si="58"/>
        <v/>
      </c>
      <c r="AH97" s="47" t="str">
        <f t="shared" ca="1" si="59"/>
        <v/>
      </c>
      <c r="AI97" s="47" t="str">
        <f t="shared" ca="1" si="60"/>
        <v/>
      </c>
      <c r="AJ97" s="117" t="str">
        <f t="shared" ca="1" si="61"/>
        <v/>
      </c>
      <c r="AK97" s="47" t="str">
        <f ca="1">IF(AY97&lt;&gt;"",ROUNDUP(IF(AX97&lt;=$BC$7,SUMIF($BB$8:$BB$299,AY97,$BJ$8:$BJ$299),0)+IF(AND(AX97&gt;$BC$7,AX97&lt;=$BE$7),SUMIF($BD$8:$BD$299,AY97,$BL$8:$BL$299),0)+IF(AND(AX97&gt;MAX($BC$7:$BC$299),AX97&lt;=MAX($BE$7:$BE$299)),SUMIF($BF$8:$BF$299,AY97,$BM$8:$BM$299),0),3),IF(AD97="dovoz odhad",SUMIF($AL$7:AL96,"m2",$AG$7:AG96),IF(AD97="lišta pod 80 mm",$AZ$304,IF(AD97="Drážkovanie",SUM($BN$8:$BN$299),IF(AD97="Zlepovanie (spájanie)",ROUNDUP(SUM($BK$8:$BK$299),3),IF(AD97="Formatovanie zlep. dielcov",ROUNDUP(SUM($BI$8:$BI$299),3),IF(AD97="Otvor na pánt Ø 35 mm",ROUNDUP(SUM($BT$8:$BT$299),3),"")))))))</f>
        <v/>
      </c>
      <c r="AL97" s="47" t="str">
        <f t="shared" ca="1" si="62"/>
        <v/>
      </c>
      <c r="AM97" s="119" t="str">
        <f t="shared" ca="1" si="63"/>
        <v/>
      </c>
      <c r="AN97" s="120" t="str">
        <f ca="1">IF(AD97="","",IF(AD97="Min. objednávka",2-SUM($AN$7:AN96),IF(AD97="Spolu odhad",ROUND(SUM($AN$7:AN96),2),IF(AM97="","???",ROUND(AG97*AM97,2)))))</f>
        <v/>
      </c>
      <c r="AO97" s="3"/>
      <c r="AP97" s="89" t="str">
        <f t="shared" si="64"/>
        <v/>
      </c>
      <c r="AQ97" s="3"/>
      <c r="AR97" s="22">
        <f t="shared" si="65"/>
        <v>1</v>
      </c>
      <c r="AS97" s="3"/>
      <c r="AT97" s="3"/>
      <c r="AU97" s="3"/>
      <c r="AV97" s="3"/>
      <c r="AW97" s="3"/>
      <c r="AX97" s="47" t="str">
        <f>IF(MAX($AX$7:AX96)+1&lt;=$AS$4,MAX($AX$7:AX96)+1,"")</f>
        <v/>
      </c>
      <c r="AY97" s="47" t="str">
        <f>IF(MAX($AX$7:AX96)+1&gt;$AS$4,"",IF(AX97&lt;=$BC$7,VLOOKUP(AX97,BA$8:BB$299,2,FALSE),IF(AX97&lt;=$BE$7,VLOOKUP(AX97,BC$8:BD$299,2,FALSE),IF(AX97&lt;=MAX($BE$8:$BE$299),VLOOKUP(AX97,BE$8:BF$299,2,FALSE),IF(AX97=$AS$4,VLOOKUP(AX97,$AS$4:$AU$4,2,FALSE),"")))))</f>
        <v/>
      </c>
      <c r="AZ97" s="47" t="str">
        <f>IF(MAX($AX$7:AX96)+1&gt;$AS$4,"",IF(AX97&lt;=$BC$7,"",IF(AX97&lt;=$BE$7,MID(VLOOKUP(AX97,BC$8:BD$299,2,FALSE),1,1),IF(AX97&lt;=MAX($BE$8:$BE$299),MID(VLOOKUP(AX97,BE$8:BF$299,2,FALSE),1,1),IF(AX97&lt;=$AS$4,VLOOKUP(AX97,$AS$4:$AU$4,3,FALSE),"")))))</f>
        <v/>
      </c>
      <c r="BA97" s="49" t="str">
        <f>IF(AND(BB97&lt;&gt;"",ISNA(VLOOKUP(BB97,BB$7:BB96,1,FALSE))),MAX(BA$7:BA96)+1,"")</f>
        <v/>
      </c>
      <c r="BB97" s="50" t="str">
        <f t="shared" si="66"/>
        <v/>
      </c>
      <c r="BC97" s="49" t="str">
        <f>IF(AND(BD97&lt;&gt;"",ISNA(VLOOKUP(BD97,BD$7:BD96,1,FALSE))),MAX(BC$7:BC96)+1,"")</f>
        <v/>
      </c>
      <c r="BD97" s="50" t="str">
        <f t="shared" si="67"/>
        <v/>
      </c>
      <c r="BE97" s="49" t="str">
        <f>IF(AND(BF97&lt;&gt;"",ISNA(VLOOKUP(BF97,BF$7:BF96,1,FALSE))),MAX(BE$7:BE96)+1,"")</f>
        <v/>
      </c>
      <c r="BF97" s="50" t="str">
        <f t="shared" si="68"/>
        <v/>
      </c>
      <c r="BG97" s="50" t="str">
        <f t="shared" si="69"/>
        <v xml:space="preserve">22x0,5 </v>
      </c>
      <c r="BH97" s="50" t="str">
        <f t="shared" si="70"/>
        <v xml:space="preserve">22x2 </v>
      </c>
      <c r="BI97" s="47" t="str">
        <f t="shared" si="71"/>
        <v/>
      </c>
      <c r="BJ97" s="47" t="str">
        <f t="shared" si="72"/>
        <v/>
      </c>
      <c r="BK97" s="47" t="str">
        <f t="shared" si="73"/>
        <v/>
      </c>
      <c r="BL97" s="47" t="str">
        <f t="shared" si="74"/>
        <v/>
      </c>
      <c r="BM97" s="47" t="str">
        <f t="shared" si="75"/>
        <v/>
      </c>
      <c r="BN97" s="51" t="str">
        <f t="shared" si="76"/>
        <v/>
      </c>
      <c r="BO97" s="51" t="str">
        <f t="shared" si="77"/>
        <v/>
      </c>
      <c r="BP97" s="51" t="str">
        <f t="shared" si="78"/>
        <v/>
      </c>
      <c r="BQ97" s="51" t="str">
        <f t="shared" si="79"/>
        <v/>
      </c>
      <c r="BR97" s="51" t="str">
        <f t="shared" si="80"/>
        <v/>
      </c>
      <c r="BS97" s="51" t="str">
        <f t="shared" si="81"/>
        <v/>
      </c>
      <c r="BT97" s="47" t="str">
        <f t="shared" si="82"/>
        <v/>
      </c>
      <c r="BU97" s="59" t="s">
        <v>1154</v>
      </c>
      <c r="BV97" s="48" t="s">
        <v>411</v>
      </c>
      <c r="BW97" s="97"/>
      <c r="BX97" s="98"/>
      <c r="BY97" s="88"/>
      <c r="BZ97" s="99"/>
      <c r="CA97" s="100" t="s">
        <v>2386</v>
      </c>
      <c r="CB97" s="101" t="s">
        <v>96</v>
      </c>
      <c r="CC97" s="101">
        <v>317</v>
      </c>
      <c r="CD97" s="100">
        <v>17.810000000000002</v>
      </c>
      <c r="CE97" s="103"/>
      <c r="CF97" s="101" t="s">
        <v>804</v>
      </c>
      <c r="CG97" s="101">
        <v>5.7960000000000003</v>
      </c>
      <c r="CH97" s="101"/>
      <c r="CI97" s="104"/>
      <c r="CJ97" s="105" t="s">
        <v>96</v>
      </c>
      <c r="CL97" s="44"/>
      <c r="CN97" s="52">
        <f t="shared" si="83"/>
        <v>0</v>
      </c>
      <c r="CO97" s="53">
        <f t="shared" si="84"/>
        <v>0</v>
      </c>
      <c r="CP97" s="54">
        <f t="shared" si="85"/>
        <v>0</v>
      </c>
      <c r="CS97" s="3"/>
      <c r="CT97" s="9"/>
      <c r="CU97" s="9"/>
      <c r="CV97" s="9"/>
      <c r="CW97" s="9"/>
    </row>
    <row r="98" spans="1:101" ht="11.25" customHeight="1" x14ac:dyDescent="0.2">
      <c r="A98" s="22" t="str">
        <f>IF(D98&lt;&gt;"",MAX($A$7:A97)+1,"")</f>
        <v/>
      </c>
      <c r="B98" s="45"/>
      <c r="C98" s="45"/>
      <c r="D98" s="46"/>
      <c r="E98" s="46"/>
      <c r="F98" s="46"/>
      <c r="G98" s="70"/>
      <c r="H98" s="47" t="str">
        <f t="shared" si="50"/>
        <v/>
      </c>
      <c r="I98" s="46"/>
      <c r="J98" s="46"/>
      <c r="K98" s="45"/>
      <c r="L98" s="47" t="str">
        <f t="shared" si="51"/>
        <v/>
      </c>
      <c r="M98" s="46"/>
      <c r="N98" s="46"/>
      <c r="O98" s="45"/>
      <c r="P98" s="45"/>
      <c r="Q98" s="48" t="str">
        <f t="shared" si="52"/>
        <v/>
      </c>
      <c r="R98" s="48" t="str">
        <f t="shared" si="53"/>
        <v/>
      </c>
      <c r="S98" s="48" t="str">
        <f t="shared" si="54"/>
        <v/>
      </c>
      <c r="T98" s="48" t="str">
        <f t="shared" si="55"/>
        <v/>
      </c>
      <c r="U98" s="70"/>
      <c r="V98" s="70"/>
      <c r="W98" s="45"/>
      <c r="X98" s="45"/>
      <c r="Y98" s="45"/>
      <c r="Z98" s="45"/>
      <c r="AA98" s="48" t="str">
        <f t="shared" si="56"/>
        <v/>
      </c>
      <c r="AB98" s="48" t="str">
        <f t="shared" si="57"/>
        <v/>
      </c>
      <c r="AC98" s="3"/>
      <c r="AD98" s="47" t="str">
        <f ca="1">IF(ROW()-7&lt;=MAX($AX$8:$AX$305),CONCATENATE(IF(AND(AZ98&lt;&gt;"",AY98&lt;&gt;"Drážkovanie"),IF(RIGHT(VLOOKUP(ROW()-7,$AX$8:$AZ$305,2,FALSE),4)="dyha","Hrana ",IF(MID(VLOOKUP(ROW()-7,$AX$8:$AZ$305,2,FALSE),1,3)="HPL","","ABS ")),""),VLOOKUP(ROW()-7,$AX$8:$AZ$305,2,FALSE)),IF(ROW()-7&lt;=MAX($AX$8:$AX$305)+1,IF(SUM($AN$7:AN97)&lt;2,"Min. objednávka","Spolu odhad"),IF(AND(ROW()-7&lt;=MAX($AX$8:$AX$305)+2,AD97&lt;&gt;"Spolu odhad"),"Spolu odhad","")))</f>
        <v/>
      </c>
      <c r="AE98" s="47"/>
      <c r="AF98" s="47"/>
      <c r="AG98" s="47" t="str">
        <f t="shared" ca="1" si="58"/>
        <v/>
      </c>
      <c r="AH98" s="47" t="str">
        <f t="shared" ca="1" si="59"/>
        <v/>
      </c>
      <c r="AI98" s="47" t="str">
        <f t="shared" ca="1" si="60"/>
        <v/>
      </c>
      <c r="AJ98" s="117" t="str">
        <f t="shared" ca="1" si="61"/>
        <v/>
      </c>
      <c r="AK98" s="47" t="str">
        <f ca="1">IF(AY98&lt;&gt;"",ROUNDUP(IF(AX98&lt;=$BC$7,SUMIF($BB$8:$BB$299,AY98,$BJ$8:$BJ$299),0)+IF(AND(AX98&gt;$BC$7,AX98&lt;=$BE$7),SUMIF($BD$8:$BD$299,AY98,$BL$8:$BL$299),0)+IF(AND(AX98&gt;MAX($BC$7:$BC$299),AX98&lt;=MAX($BE$7:$BE$299)),SUMIF($BF$8:$BF$299,AY98,$BM$8:$BM$299),0),3),IF(AD98="dovoz odhad",SUMIF($AL$7:AL97,"m2",$AG$7:AG97),IF(AD98="lišta pod 80 mm",$AZ$304,IF(AD98="Drážkovanie",SUM($BN$8:$BN$299),IF(AD98="Zlepovanie (spájanie)",ROUNDUP(SUM($BK$8:$BK$299),3),IF(AD98="Formatovanie zlep. dielcov",ROUNDUP(SUM($BI$8:$BI$299),3),IF(AD98="Otvor na pánt Ø 35 mm",ROUNDUP(SUM($BT$8:$BT$299),3),"")))))))</f>
        <v/>
      </c>
      <c r="AL98" s="47" t="str">
        <f t="shared" ca="1" si="62"/>
        <v/>
      </c>
      <c r="AM98" s="119" t="str">
        <f t="shared" ca="1" si="63"/>
        <v/>
      </c>
      <c r="AN98" s="120" t="str">
        <f ca="1">IF(AD98="","",IF(AD98="Min. objednávka",2-SUM($AN$7:AN97),IF(AD98="Spolu odhad",ROUND(SUM($AN$7:AN97),2),IF(AM98="","???",ROUND(AG98*AM98,2)))))</f>
        <v/>
      </c>
      <c r="AO98" s="3"/>
      <c r="AP98" s="89" t="str">
        <f t="shared" si="64"/>
        <v/>
      </c>
      <c r="AQ98" s="3"/>
      <c r="AR98" s="22">
        <f t="shared" si="65"/>
        <v>1</v>
      </c>
      <c r="AS98" s="3"/>
      <c r="AT98" s="3"/>
      <c r="AU98" s="3"/>
      <c r="AV98" s="3"/>
      <c r="AW98" s="3"/>
      <c r="AX98" s="47" t="str">
        <f>IF(MAX($AX$7:AX97)+1&lt;=$AS$4,MAX($AX$7:AX97)+1,"")</f>
        <v/>
      </c>
      <c r="AY98" s="47" t="str">
        <f>IF(MAX($AX$7:AX97)+1&gt;$AS$4,"",IF(AX98&lt;=$BC$7,VLOOKUP(AX98,BA$8:BB$299,2,FALSE),IF(AX98&lt;=$BE$7,VLOOKUP(AX98,BC$8:BD$299,2,FALSE),IF(AX98&lt;=MAX($BE$8:$BE$299),VLOOKUP(AX98,BE$8:BF$299,2,FALSE),IF(AX98=$AS$4,VLOOKUP(AX98,$AS$4:$AU$4,2,FALSE),"")))))</f>
        <v/>
      </c>
      <c r="AZ98" s="47" t="str">
        <f>IF(MAX($AX$7:AX97)+1&gt;$AS$4,"",IF(AX98&lt;=$BC$7,"",IF(AX98&lt;=$BE$7,MID(VLOOKUP(AX98,BC$8:BD$299,2,FALSE),1,1),IF(AX98&lt;=MAX($BE$8:$BE$299),MID(VLOOKUP(AX98,BE$8:BF$299,2,FALSE),1,1),IF(AX98&lt;=$AS$4,VLOOKUP(AX98,$AS$4:$AU$4,3,FALSE),"")))))</f>
        <v/>
      </c>
      <c r="BA98" s="49" t="str">
        <f>IF(AND(BB98&lt;&gt;"",ISNA(VLOOKUP(BB98,BB$7:BB97,1,FALSE))),MAX(BA$7:BA97)+1,"")</f>
        <v/>
      </c>
      <c r="BB98" s="50" t="str">
        <f t="shared" si="66"/>
        <v/>
      </c>
      <c r="BC98" s="49" t="str">
        <f>IF(AND(BD98&lt;&gt;"",ISNA(VLOOKUP(BD98,BD$7:BD97,1,FALSE))),MAX(BC$7:BC97)+1,"")</f>
        <v/>
      </c>
      <c r="BD98" s="50" t="str">
        <f t="shared" si="67"/>
        <v/>
      </c>
      <c r="BE98" s="49" t="str">
        <f>IF(AND(BF98&lt;&gt;"",ISNA(VLOOKUP(BF98,BF$7:BF97,1,FALSE))),MAX(BE$7:BE97)+1,"")</f>
        <v/>
      </c>
      <c r="BF98" s="50" t="str">
        <f t="shared" si="68"/>
        <v/>
      </c>
      <c r="BG98" s="50" t="str">
        <f t="shared" si="69"/>
        <v xml:space="preserve">22x0,5 </v>
      </c>
      <c r="BH98" s="50" t="str">
        <f t="shared" si="70"/>
        <v xml:space="preserve">22x2 </v>
      </c>
      <c r="BI98" s="47" t="str">
        <f t="shared" si="71"/>
        <v/>
      </c>
      <c r="BJ98" s="47" t="str">
        <f t="shared" si="72"/>
        <v/>
      </c>
      <c r="BK98" s="47" t="str">
        <f t="shared" si="73"/>
        <v/>
      </c>
      <c r="BL98" s="47" t="str">
        <f t="shared" si="74"/>
        <v/>
      </c>
      <c r="BM98" s="47" t="str">
        <f t="shared" si="75"/>
        <v/>
      </c>
      <c r="BN98" s="51" t="str">
        <f t="shared" si="76"/>
        <v/>
      </c>
      <c r="BO98" s="51" t="str">
        <f t="shared" si="77"/>
        <v/>
      </c>
      <c r="BP98" s="51" t="str">
        <f t="shared" si="78"/>
        <v/>
      </c>
      <c r="BQ98" s="51" t="str">
        <f t="shared" si="79"/>
        <v/>
      </c>
      <c r="BR98" s="51" t="str">
        <f t="shared" si="80"/>
        <v/>
      </c>
      <c r="BS98" s="51" t="str">
        <f t="shared" si="81"/>
        <v/>
      </c>
      <c r="BT98" s="47" t="str">
        <f t="shared" si="82"/>
        <v/>
      </c>
      <c r="BU98" s="59" t="s">
        <v>416</v>
      </c>
      <c r="BV98" s="48" t="s">
        <v>413</v>
      </c>
      <c r="BW98" s="97"/>
      <c r="BX98" s="98"/>
      <c r="BY98" s="88"/>
      <c r="BZ98" s="99"/>
      <c r="CA98" s="100" t="s">
        <v>2387</v>
      </c>
      <c r="CB98" s="101" t="s">
        <v>888</v>
      </c>
      <c r="CC98" s="101">
        <v>234</v>
      </c>
      <c r="CD98" s="100">
        <v>18.87</v>
      </c>
      <c r="CE98" s="103"/>
      <c r="CF98" s="101" t="s">
        <v>804</v>
      </c>
      <c r="CG98" s="101">
        <v>5.7960000000000003</v>
      </c>
      <c r="CH98" s="101"/>
      <c r="CI98" s="104"/>
      <c r="CJ98" s="105" t="s">
        <v>888</v>
      </c>
      <c r="CL98" s="44"/>
      <c r="CN98" s="52">
        <f t="shared" si="83"/>
        <v>0</v>
      </c>
      <c r="CO98" s="53">
        <f t="shared" si="84"/>
        <v>0</v>
      </c>
      <c r="CP98" s="54">
        <f t="shared" si="85"/>
        <v>0</v>
      </c>
      <c r="CS98" s="3"/>
      <c r="CT98" s="9"/>
      <c r="CU98" s="9"/>
      <c r="CV98" s="9"/>
      <c r="CW98" s="9"/>
    </row>
    <row r="99" spans="1:101" ht="11.25" customHeight="1" x14ac:dyDescent="0.2">
      <c r="A99" s="22" t="str">
        <f>IF(D99&lt;&gt;"",MAX($A$7:A98)+1,"")</f>
        <v/>
      </c>
      <c r="B99" s="45"/>
      <c r="C99" s="45"/>
      <c r="D99" s="46"/>
      <c r="E99" s="46"/>
      <c r="F99" s="46"/>
      <c r="G99" s="70"/>
      <c r="H99" s="47" t="str">
        <f t="shared" si="50"/>
        <v/>
      </c>
      <c r="I99" s="46"/>
      <c r="J99" s="46"/>
      <c r="K99" s="45"/>
      <c r="L99" s="47" t="str">
        <f t="shared" si="51"/>
        <v/>
      </c>
      <c r="M99" s="46"/>
      <c r="N99" s="46"/>
      <c r="O99" s="45"/>
      <c r="P99" s="45"/>
      <c r="Q99" s="48" t="str">
        <f t="shared" si="52"/>
        <v/>
      </c>
      <c r="R99" s="48" t="str">
        <f t="shared" si="53"/>
        <v/>
      </c>
      <c r="S99" s="48" t="str">
        <f t="shared" si="54"/>
        <v/>
      </c>
      <c r="T99" s="48" t="str">
        <f t="shared" si="55"/>
        <v/>
      </c>
      <c r="U99" s="70"/>
      <c r="V99" s="70"/>
      <c r="W99" s="45"/>
      <c r="X99" s="45"/>
      <c r="Y99" s="45"/>
      <c r="Z99" s="45"/>
      <c r="AA99" s="48" t="str">
        <f t="shared" si="56"/>
        <v/>
      </c>
      <c r="AB99" s="48" t="str">
        <f t="shared" si="57"/>
        <v/>
      </c>
      <c r="AC99" s="3"/>
      <c r="AD99" s="47" t="str">
        <f ca="1">IF(ROW()-7&lt;=MAX($AX$8:$AX$305),CONCATENATE(IF(AND(AZ99&lt;&gt;"",AY99&lt;&gt;"Drážkovanie"),IF(RIGHT(VLOOKUP(ROW()-7,$AX$8:$AZ$305,2,FALSE),4)="dyha","Hrana ",IF(MID(VLOOKUP(ROW()-7,$AX$8:$AZ$305,2,FALSE),1,3)="HPL","","ABS ")),""),VLOOKUP(ROW()-7,$AX$8:$AZ$305,2,FALSE)),IF(ROW()-7&lt;=MAX($AX$8:$AX$305)+1,IF(SUM($AN$7:AN98)&lt;2,"Min. objednávka","Spolu odhad"),IF(AND(ROW()-7&lt;=MAX($AX$8:$AX$305)+2,AD98&lt;&gt;"Spolu odhad"),"Spolu odhad","")))</f>
        <v/>
      </c>
      <c r="AE99" s="47"/>
      <c r="AF99" s="47"/>
      <c r="AG99" s="47" t="str">
        <f t="shared" ca="1" si="58"/>
        <v/>
      </c>
      <c r="AH99" s="47" t="str">
        <f t="shared" ca="1" si="59"/>
        <v/>
      </c>
      <c r="AI99" s="47" t="str">
        <f t="shared" ca="1" si="60"/>
        <v/>
      </c>
      <c r="AJ99" s="117" t="str">
        <f t="shared" ca="1" si="61"/>
        <v/>
      </c>
      <c r="AK99" s="47" t="str">
        <f ca="1">IF(AY99&lt;&gt;"",ROUNDUP(IF(AX99&lt;=$BC$7,SUMIF($BB$8:$BB$299,AY99,$BJ$8:$BJ$299),0)+IF(AND(AX99&gt;$BC$7,AX99&lt;=$BE$7),SUMIF($BD$8:$BD$299,AY99,$BL$8:$BL$299),0)+IF(AND(AX99&gt;MAX($BC$7:$BC$299),AX99&lt;=MAX($BE$7:$BE$299)),SUMIF($BF$8:$BF$299,AY99,$BM$8:$BM$299),0),3),IF(AD99="dovoz odhad",SUMIF($AL$7:AL98,"m2",$AG$7:AG98),IF(AD99="lišta pod 80 mm",$AZ$304,IF(AD99="Drážkovanie",SUM($BN$8:$BN$299),IF(AD99="Zlepovanie (spájanie)",ROUNDUP(SUM($BK$8:$BK$299),3),IF(AD99="Formatovanie zlep. dielcov",ROUNDUP(SUM($BI$8:$BI$299),3),IF(AD99="Otvor na pánt Ø 35 mm",ROUNDUP(SUM($BT$8:$BT$299),3),"")))))))</f>
        <v/>
      </c>
      <c r="AL99" s="47" t="str">
        <f t="shared" ca="1" si="62"/>
        <v/>
      </c>
      <c r="AM99" s="119" t="str">
        <f t="shared" ca="1" si="63"/>
        <v/>
      </c>
      <c r="AN99" s="120" t="str">
        <f ca="1">IF(AD99="","",IF(AD99="Min. objednávka",2-SUM($AN$7:AN98),IF(AD99="Spolu odhad",ROUND(SUM($AN$7:AN98),2),IF(AM99="","???",ROUND(AG99*AM99,2)))))</f>
        <v/>
      </c>
      <c r="AO99" s="3"/>
      <c r="AP99" s="89" t="str">
        <f t="shared" si="64"/>
        <v/>
      </c>
      <c r="AQ99" s="3"/>
      <c r="AR99" s="22">
        <f t="shared" si="65"/>
        <v>1</v>
      </c>
      <c r="AS99" s="3"/>
      <c r="AT99" s="3"/>
      <c r="AU99" s="3"/>
      <c r="AV99" s="3"/>
      <c r="AW99" s="3"/>
      <c r="AX99" s="47" t="str">
        <f>IF(MAX($AX$7:AX98)+1&lt;=$AS$4,MAX($AX$7:AX98)+1,"")</f>
        <v/>
      </c>
      <c r="AY99" s="47" t="str">
        <f>IF(MAX($AX$7:AX98)+1&gt;$AS$4,"",IF(AX99&lt;=$BC$7,VLOOKUP(AX99,BA$8:BB$299,2,FALSE),IF(AX99&lt;=$BE$7,VLOOKUP(AX99,BC$8:BD$299,2,FALSE),IF(AX99&lt;=MAX($BE$8:$BE$299),VLOOKUP(AX99,BE$8:BF$299,2,FALSE),IF(AX99=$AS$4,VLOOKUP(AX99,$AS$4:$AU$4,2,FALSE),"")))))</f>
        <v/>
      </c>
      <c r="AZ99" s="47" t="str">
        <f>IF(MAX($AX$7:AX98)+1&gt;$AS$4,"",IF(AX99&lt;=$BC$7,"",IF(AX99&lt;=$BE$7,MID(VLOOKUP(AX99,BC$8:BD$299,2,FALSE),1,1),IF(AX99&lt;=MAX($BE$8:$BE$299),MID(VLOOKUP(AX99,BE$8:BF$299,2,FALSE),1,1),IF(AX99&lt;=$AS$4,VLOOKUP(AX99,$AS$4:$AU$4,3,FALSE),"")))))</f>
        <v/>
      </c>
      <c r="BA99" s="49" t="str">
        <f>IF(AND(BB99&lt;&gt;"",ISNA(VLOOKUP(BB99,BB$7:BB98,1,FALSE))),MAX(BA$7:BA98)+1,"")</f>
        <v/>
      </c>
      <c r="BB99" s="50" t="str">
        <f t="shared" si="66"/>
        <v/>
      </c>
      <c r="BC99" s="49" t="str">
        <f>IF(AND(BD99&lt;&gt;"",ISNA(VLOOKUP(BD99,BD$7:BD98,1,FALSE))),MAX(BC$7:BC98)+1,"")</f>
        <v/>
      </c>
      <c r="BD99" s="50" t="str">
        <f t="shared" si="67"/>
        <v/>
      </c>
      <c r="BE99" s="49" t="str">
        <f>IF(AND(BF99&lt;&gt;"",ISNA(VLOOKUP(BF99,BF$7:BF98,1,FALSE))),MAX(BE$7:BE98)+1,"")</f>
        <v/>
      </c>
      <c r="BF99" s="50" t="str">
        <f t="shared" si="68"/>
        <v/>
      </c>
      <c r="BG99" s="50" t="str">
        <f t="shared" si="69"/>
        <v xml:space="preserve">22x0,5 </v>
      </c>
      <c r="BH99" s="50" t="str">
        <f t="shared" si="70"/>
        <v xml:space="preserve">22x2 </v>
      </c>
      <c r="BI99" s="47" t="str">
        <f t="shared" si="71"/>
        <v/>
      </c>
      <c r="BJ99" s="47" t="str">
        <f t="shared" si="72"/>
        <v/>
      </c>
      <c r="BK99" s="47" t="str">
        <f t="shared" si="73"/>
        <v/>
      </c>
      <c r="BL99" s="47" t="str">
        <f t="shared" si="74"/>
        <v/>
      </c>
      <c r="BM99" s="47" t="str">
        <f t="shared" si="75"/>
        <v/>
      </c>
      <c r="BN99" s="51" t="str">
        <f t="shared" si="76"/>
        <v/>
      </c>
      <c r="BO99" s="51" t="str">
        <f t="shared" si="77"/>
        <v/>
      </c>
      <c r="BP99" s="51" t="str">
        <f t="shared" si="78"/>
        <v/>
      </c>
      <c r="BQ99" s="51" t="str">
        <f t="shared" si="79"/>
        <v/>
      </c>
      <c r="BR99" s="51" t="str">
        <f t="shared" si="80"/>
        <v/>
      </c>
      <c r="BS99" s="51" t="str">
        <f t="shared" si="81"/>
        <v/>
      </c>
      <c r="BT99" s="47" t="str">
        <f t="shared" si="82"/>
        <v/>
      </c>
      <c r="BU99" s="59" t="s">
        <v>1155</v>
      </c>
      <c r="BV99" s="48" t="s">
        <v>1186</v>
      </c>
      <c r="BW99" s="97"/>
      <c r="BX99" s="98"/>
      <c r="BY99" s="88"/>
      <c r="BZ99" s="99"/>
      <c r="CA99" s="100" t="s">
        <v>2388</v>
      </c>
      <c r="CB99" s="101" t="s">
        <v>97</v>
      </c>
      <c r="CC99" s="101">
        <v>235</v>
      </c>
      <c r="CD99" s="100">
        <v>18.360000000000003</v>
      </c>
      <c r="CE99" s="103"/>
      <c r="CF99" s="101" t="s">
        <v>804</v>
      </c>
      <c r="CG99" s="101">
        <v>5.7960000000000003</v>
      </c>
      <c r="CH99" s="101"/>
      <c r="CI99" s="104"/>
      <c r="CJ99" s="105" t="s">
        <v>97</v>
      </c>
      <c r="CL99" s="44"/>
      <c r="CN99" s="52">
        <f t="shared" si="83"/>
        <v>0</v>
      </c>
      <c r="CO99" s="53">
        <f t="shared" si="84"/>
        <v>0</v>
      </c>
      <c r="CP99" s="54">
        <f t="shared" si="85"/>
        <v>0</v>
      </c>
      <c r="CS99" s="3"/>
      <c r="CT99" s="9"/>
      <c r="CU99" s="9"/>
      <c r="CV99" s="9"/>
      <c r="CW99" s="9"/>
    </row>
    <row r="100" spans="1:101" ht="11.25" customHeight="1" x14ac:dyDescent="0.2">
      <c r="A100" s="22" t="str">
        <f>IF(D100&lt;&gt;"",MAX($A$7:A99)+1,"")</f>
        <v/>
      </c>
      <c r="B100" s="45"/>
      <c r="C100" s="45"/>
      <c r="D100" s="46"/>
      <c r="E100" s="46"/>
      <c r="F100" s="46"/>
      <c r="G100" s="70"/>
      <c r="H100" s="47" t="str">
        <f t="shared" si="50"/>
        <v/>
      </c>
      <c r="I100" s="46"/>
      <c r="J100" s="46"/>
      <c r="K100" s="45"/>
      <c r="L100" s="47" t="str">
        <f t="shared" si="51"/>
        <v/>
      </c>
      <c r="M100" s="46"/>
      <c r="N100" s="46"/>
      <c r="O100" s="45"/>
      <c r="P100" s="45"/>
      <c r="Q100" s="48" t="str">
        <f t="shared" si="52"/>
        <v/>
      </c>
      <c r="R100" s="48" t="str">
        <f t="shared" si="53"/>
        <v/>
      </c>
      <c r="S100" s="48" t="str">
        <f t="shared" si="54"/>
        <v/>
      </c>
      <c r="T100" s="48" t="str">
        <f t="shared" si="55"/>
        <v/>
      </c>
      <c r="U100" s="70"/>
      <c r="V100" s="70"/>
      <c r="W100" s="45"/>
      <c r="X100" s="45"/>
      <c r="Y100" s="45"/>
      <c r="Z100" s="45"/>
      <c r="AA100" s="48" t="str">
        <f t="shared" si="56"/>
        <v/>
      </c>
      <c r="AB100" s="48" t="str">
        <f t="shared" si="57"/>
        <v/>
      </c>
      <c r="AC100" s="3"/>
      <c r="AD100" s="47" t="str">
        <f ca="1">IF(ROW()-7&lt;=MAX($AX$8:$AX$305),CONCATENATE(IF(AND(AZ100&lt;&gt;"",AY100&lt;&gt;"Drážkovanie"),IF(RIGHT(VLOOKUP(ROW()-7,$AX$8:$AZ$305,2,FALSE),4)="dyha","Hrana ",IF(MID(VLOOKUP(ROW()-7,$AX$8:$AZ$305,2,FALSE),1,3)="HPL","","ABS ")),""),VLOOKUP(ROW()-7,$AX$8:$AZ$305,2,FALSE)),IF(ROW()-7&lt;=MAX($AX$8:$AX$305)+1,IF(SUM($AN$7:AN99)&lt;2,"Min. objednávka","Spolu odhad"),IF(AND(ROW()-7&lt;=MAX($AX$8:$AX$305)+2,AD99&lt;&gt;"Spolu odhad"),"Spolu odhad","")))</f>
        <v/>
      </c>
      <c r="AE100" s="47"/>
      <c r="AF100" s="47"/>
      <c r="AG100" s="47" t="str">
        <f t="shared" ca="1" si="58"/>
        <v/>
      </c>
      <c r="AH100" s="47" t="str">
        <f t="shared" ca="1" si="59"/>
        <v/>
      </c>
      <c r="AI100" s="47" t="str">
        <f t="shared" ca="1" si="60"/>
        <v/>
      </c>
      <c r="AJ100" s="117" t="str">
        <f t="shared" ca="1" si="61"/>
        <v/>
      </c>
      <c r="AK100" s="47" t="str">
        <f ca="1">IF(AY100&lt;&gt;"",ROUNDUP(IF(AX100&lt;=$BC$7,SUMIF($BB$8:$BB$299,AY100,$BJ$8:$BJ$299),0)+IF(AND(AX100&gt;$BC$7,AX100&lt;=$BE$7),SUMIF($BD$8:$BD$299,AY100,$BL$8:$BL$299),0)+IF(AND(AX100&gt;MAX($BC$7:$BC$299),AX100&lt;=MAX($BE$7:$BE$299)),SUMIF($BF$8:$BF$299,AY100,$BM$8:$BM$299),0),3),IF(AD100="dovoz odhad",SUMIF($AL$7:AL99,"m2",$AG$7:AG99),IF(AD100="lišta pod 80 mm",$AZ$304,IF(AD100="Drážkovanie",SUM($BN$8:$BN$299),IF(AD100="Zlepovanie (spájanie)",ROUNDUP(SUM($BK$8:$BK$299),3),IF(AD100="Formatovanie zlep. dielcov",ROUNDUP(SUM($BI$8:$BI$299),3),IF(AD100="Otvor na pánt Ø 35 mm",ROUNDUP(SUM($BT$8:$BT$299),3),"")))))))</f>
        <v/>
      </c>
      <c r="AL100" s="47" t="str">
        <f t="shared" ca="1" si="62"/>
        <v/>
      </c>
      <c r="AM100" s="119" t="str">
        <f t="shared" ca="1" si="63"/>
        <v/>
      </c>
      <c r="AN100" s="120" t="str">
        <f ca="1">IF(AD100="","",IF(AD100="Min. objednávka",2-SUM($AN$7:AN99),IF(AD100="Spolu odhad",ROUND(SUM($AN$7:AN99),2),IF(AM100="","???",ROUND(AG100*AM100,2)))))</f>
        <v/>
      </c>
      <c r="AO100" s="3"/>
      <c r="AP100" s="89" t="str">
        <f t="shared" si="64"/>
        <v/>
      </c>
      <c r="AQ100" s="3"/>
      <c r="AR100" s="22">
        <f t="shared" si="65"/>
        <v>1</v>
      </c>
      <c r="AS100" s="3"/>
      <c r="AT100" s="3"/>
      <c r="AU100" s="3"/>
      <c r="AV100" s="3"/>
      <c r="AW100" s="3"/>
      <c r="AX100" s="47" t="str">
        <f>IF(MAX($AX$7:AX99)+1&lt;=$AS$4,MAX($AX$7:AX99)+1,"")</f>
        <v/>
      </c>
      <c r="AY100" s="47" t="str">
        <f>IF(MAX($AX$7:AX99)+1&gt;$AS$4,"",IF(AX100&lt;=$BC$7,VLOOKUP(AX100,BA$8:BB$299,2,FALSE),IF(AX100&lt;=$BE$7,VLOOKUP(AX100,BC$8:BD$299,2,FALSE),IF(AX100&lt;=MAX($BE$8:$BE$299),VLOOKUP(AX100,BE$8:BF$299,2,FALSE),IF(AX100=$AS$4,VLOOKUP(AX100,$AS$4:$AU$4,2,FALSE),"")))))</f>
        <v/>
      </c>
      <c r="AZ100" s="47" t="str">
        <f>IF(MAX($AX$7:AX99)+1&gt;$AS$4,"",IF(AX100&lt;=$BC$7,"",IF(AX100&lt;=$BE$7,MID(VLOOKUP(AX100,BC$8:BD$299,2,FALSE),1,1),IF(AX100&lt;=MAX($BE$8:$BE$299),MID(VLOOKUP(AX100,BE$8:BF$299,2,FALSE),1,1),IF(AX100&lt;=$AS$4,VLOOKUP(AX100,$AS$4:$AU$4,3,FALSE),"")))))</f>
        <v/>
      </c>
      <c r="BA100" s="49" t="str">
        <f>IF(AND(BB100&lt;&gt;"",ISNA(VLOOKUP(BB100,BB$7:BB99,1,FALSE))),MAX(BA$7:BA99)+1,"")</f>
        <v/>
      </c>
      <c r="BB100" s="50" t="str">
        <f t="shared" si="66"/>
        <v/>
      </c>
      <c r="BC100" s="49" t="str">
        <f>IF(AND(BD100&lt;&gt;"",ISNA(VLOOKUP(BD100,BD$7:BD99,1,FALSE))),MAX(BC$7:BC99)+1,"")</f>
        <v/>
      </c>
      <c r="BD100" s="50" t="str">
        <f t="shared" si="67"/>
        <v/>
      </c>
      <c r="BE100" s="49" t="str">
        <f>IF(AND(BF100&lt;&gt;"",ISNA(VLOOKUP(BF100,BF$7:BF99,1,FALSE))),MAX(BE$7:BE99)+1,"")</f>
        <v/>
      </c>
      <c r="BF100" s="50" t="str">
        <f t="shared" si="68"/>
        <v/>
      </c>
      <c r="BG100" s="50" t="str">
        <f t="shared" si="69"/>
        <v xml:space="preserve">22x0,5 </v>
      </c>
      <c r="BH100" s="50" t="str">
        <f t="shared" si="70"/>
        <v xml:space="preserve">22x2 </v>
      </c>
      <c r="BI100" s="47" t="str">
        <f t="shared" si="71"/>
        <v/>
      </c>
      <c r="BJ100" s="47" t="str">
        <f t="shared" si="72"/>
        <v/>
      </c>
      <c r="BK100" s="47" t="str">
        <f t="shared" si="73"/>
        <v/>
      </c>
      <c r="BL100" s="47" t="str">
        <f t="shared" si="74"/>
        <v/>
      </c>
      <c r="BM100" s="47" t="str">
        <f t="shared" si="75"/>
        <v/>
      </c>
      <c r="BN100" s="51" t="str">
        <f t="shared" si="76"/>
        <v/>
      </c>
      <c r="BO100" s="51" t="str">
        <f t="shared" si="77"/>
        <v/>
      </c>
      <c r="BP100" s="51" t="str">
        <f t="shared" si="78"/>
        <v/>
      </c>
      <c r="BQ100" s="51" t="str">
        <f t="shared" si="79"/>
        <v/>
      </c>
      <c r="BR100" s="51" t="str">
        <f t="shared" si="80"/>
        <v/>
      </c>
      <c r="BS100" s="51" t="str">
        <f t="shared" si="81"/>
        <v/>
      </c>
      <c r="BT100" s="47" t="str">
        <f t="shared" si="82"/>
        <v/>
      </c>
      <c r="BU100" s="59" t="s">
        <v>418</v>
      </c>
      <c r="BV100" s="48" t="s">
        <v>415</v>
      </c>
      <c r="BW100" s="97"/>
      <c r="BX100" s="98"/>
      <c r="BY100" s="88"/>
      <c r="BZ100" s="99"/>
      <c r="CA100" s="100" t="s">
        <v>2389</v>
      </c>
      <c r="CB100" s="101" t="s">
        <v>98</v>
      </c>
      <c r="CC100" s="101">
        <v>230</v>
      </c>
      <c r="CD100" s="100">
        <v>12.03</v>
      </c>
      <c r="CE100" s="103"/>
      <c r="CF100" s="101" t="s">
        <v>804</v>
      </c>
      <c r="CG100" s="101">
        <v>5.7960000000000003</v>
      </c>
      <c r="CH100" s="101"/>
      <c r="CI100" s="104"/>
      <c r="CJ100" s="105" t="s">
        <v>98</v>
      </c>
      <c r="CL100" s="44"/>
      <c r="CN100" s="52">
        <f t="shared" si="83"/>
        <v>0</v>
      </c>
      <c r="CO100" s="53">
        <f t="shared" si="84"/>
        <v>0</v>
      </c>
      <c r="CP100" s="54">
        <f t="shared" si="85"/>
        <v>0</v>
      </c>
      <c r="CS100" s="3"/>
      <c r="CT100" s="9"/>
      <c r="CU100" s="9"/>
      <c r="CV100" s="9"/>
      <c r="CW100" s="9"/>
    </row>
    <row r="101" spans="1:101" ht="11.25" customHeight="1" x14ac:dyDescent="0.2">
      <c r="A101" s="22" t="str">
        <f>IF(D101&lt;&gt;"",MAX($A$7:A100)+1,"")</f>
        <v/>
      </c>
      <c r="B101" s="45"/>
      <c r="C101" s="45"/>
      <c r="D101" s="46"/>
      <c r="E101" s="46"/>
      <c r="F101" s="46"/>
      <c r="G101" s="70"/>
      <c r="H101" s="47" t="str">
        <f t="shared" si="50"/>
        <v/>
      </c>
      <c r="I101" s="46"/>
      <c r="J101" s="46"/>
      <c r="K101" s="45"/>
      <c r="L101" s="47" t="str">
        <f t="shared" si="51"/>
        <v/>
      </c>
      <c r="M101" s="46"/>
      <c r="N101" s="46"/>
      <c r="O101" s="45"/>
      <c r="P101" s="45"/>
      <c r="Q101" s="48" t="str">
        <f t="shared" si="52"/>
        <v/>
      </c>
      <c r="R101" s="48" t="str">
        <f t="shared" si="53"/>
        <v/>
      </c>
      <c r="S101" s="48" t="str">
        <f t="shared" si="54"/>
        <v/>
      </c>
      <c r="T101" s="48" t="str">
        <f t="shared" si="55"/>
        <v/>
      </c>
      <c r="U101" s="70"/>
      <c r="V101" s="70"/>
      <c r="W101" s="45"/>
      <c r="X101" s="45"/>
      <c r="Y101" s="45"/>
      <c r="Z101" s="45"/>
      <c r="AA101" s="48" t="str">
        <f t="shared" si="56"/>
        <v/>
      </c>
      <c r="AB101" s="48" t="str">
        <f t="shared" si="57"/>
        <v/>
      </c>
      <c r="AC101" s="3"/>
      <c r="AD101" s="47" t="str">
        <f ca="1">IF(ROW()-7&lt;=MAX($AX$8:$AX$305),CONCATENATE(IF(AND(AZ101&lt;&gt;"",AY101&lt;&gt;"Drážkovanie"),IF(RIGHT(VLOOKUP(ROW()-7,$AX$8:$AZ$305,2,FALSE),4)="dyha","Hrana ",IF(MID(VLOOKUP(ROW()-7,$AX$8:$AZ$305,2,FALSE),1,3)="HPL","","ABS ")),""),VLOOKUP(ROW()-7,$AX$8:$AZ$305,2,FALSE)),IF(ROW()-7&lt;=MAX($AX$8:$AX$305)+1,IF(SUM($AN$7:AN100)&lt;2,"Min. objednávka","Spolu odhad"),IF(AND(ROW()-7&lt;=MAX($AX$8:$AX$305)+2,AD100&lt;&gt;"Spolu odhad"),"Spolu odhad","")))</f>
        <v/>
      </c>
      <c r="AE101" s="47"/>
      <c r="AF101" s="47"/>
      <c r="AG101" s="47" t="str">
        <f t="shared" ca="1" si="58"/>
        <v/>
      </c>
      <c r="AH101" s="47" t="str">
        <f t="shared" ca="1" si="59"/>
        <v/>
      </c>
      <c r="AI101" s="47" t="str">
        <f t="shared" ca="1" si="60"/>
        <v/>
      </c>
      <c r="AJ101" s="117" t="str">
        <f t="shared" ca="1" si="61"/>
        <v/>
      </c>
      <c r="AK101" s="47" t="str">
        <f ca="1">IF(AY101&lt;&gt;"",ROUNDUP(IF(AX101&lt;=$BC$7,SUMIF($BB$8:$BB$299,AY101,$BJ$8:$BJ$299),0)+IF(AND(AX101&gt;$BC$7,AX101&lt;=$BE$7),SUMIF($BD$8:$BD$299,AY101,$BL$8:$BL$299),0)+IF(AND(AX101&gt;MAX($BC$7:$BC$299),AX101&lt;=MAX($BE$7:$BE$299)),SUMIF($BF$8:$BF$299,AY101,$BM$8:$BM$299),0),3),IF(AD101="dovoz odhad",SUMIF($AL$7:AL100,"m2",$AG$7:AG100),IF(AD101="lišta pod 80 mm",$AZ$304,IF(AD101="Drážkovanie",SUM($BN$8:$BN$299),IF(AD101="Zlepovanie (spájanie)",ROUNDUP(SUM($BK$8:$BK$299),3),IF(AD101="Formatovanie zlep. dielcov",ROUNDUP(SUM($BI$8:$BI$299),3),IF(AD101="Otvor na pánt Ø 35 mm",ROUNDUP(SUM($BT$8:$BT$299),3),"")))))))</f>
        <v/>
      </c>
      <c r="AL101" s="47" t="str">
        <f t="shared" ca="1" si="62"/>
        <v/>
      </c>
      <c r="AM101" s="119" t="str">
        <f t="shared" ca="1" si="63"/>
        <v/>
      </c>
      <c r="AN101" s="120" t="str">
        <f ca="1">IF(AD101="","",IF(AD101="Min. objednávka",2-SUM($AN$7:AN100),IF(AD101="Spolu odhad",ROUND(SUM($AN$7:AN100),2),IF(AM101="","???",ROUND(AG101*AM101,2)))))</f>
        <v/>
      </c>
      <c r="AO101" s="3"/>
      <c r="AP101" s="89" t="str">
        <f t="shared" si="64"/>
        <v/>
      </c>
      <c r="AQ101" s="3"/>
      <c r="AR101" s="22">
        <f t="shared" si="65"/>
        <v>1</v>
      </c>
      <c r="AS101" s="3"/>
      <c r="AT101" s="3"/>
      <c r="AU101" s="3"/>
      <c r="AV101" s="3"/>
      <c r="AW101" s="3"/>
      <c r="AX101" s="47" t="str">
        <f>IF(MAX($AX$7:AX100)+1&lt;=$AS$4,MAX($AX$7:AX100)+1,"")</f>
        <v/>
      </c>
      <c r="AY101" s="47" t="str">
        <f>IF(MAX($AX$7:AX100)+1&gt;$AS$4,"",IF(AX101&lt;=$BC$7,VLOOKUP(AX101,BA$8:BB$299,2,FALSE),IF(AX101&lt;=$BE$7,VLOOKUP(AX101,BC$8:BD$299,2,FALSE),IF(AX101&lt;=MAX($BE$8:$BE$299),VLOOKUP(AX101,BE$8:BF$299,2,FALSE),IF(AX101=$AS$4,VLOOKUP(AX101,$AS$4:$AU$4,2,FALSE),"")))))</f>
        <v/>
      </c>
      <c r="AZ101" s="47" t="str">
        <f>IF(MAX($AX$7:AX100)+1&gt;$AS$4,"",IF(AX101&lt;=$BC$7,"",IF(AX101&lt;=$BE$7,MID(VLOOKUP(AX101,BC$8:BD$299,2,FALSE),1,1),IF(AX101&lt;=MAX($BE$8:$BE$299),MID(VLOOKUP(AX101,BE$8:BF$299,2,FALSE),1,1),IF(AX101&lt;=$AS$4,VLOOKUP(AX101,$AS$4:$AU$4,3,FALSE),"")))))</f>
        <v/>
      </c>
      <c r="BA101" s="49" t="str">
        <f>IF(AND(BB101&lt;&gt;"",ISNA(VLOOKUP(BB101,BB$7:BB100,1,FALSE))),MAX(BA$7:BA100)+1,"")</f>
        <v/>
      </c>
      <c r="BB101" s="50" t="str">
        <f t="shared" si="66"/>
        <v/>
      </c>
      <c r="BC101" s="49" t="str">
        <f>IF(AND(BD101&lt;&gt;"",ISNA(VLOOKUP(BD101,BD$7:BD100,1,FALSE))),MAX(BC$7:BC100)+1,"")</f>
        <v/>
      </c>
      <c r="BD101" s="50" t="str">
        <f t="shared" si="67"/>
        <v/>
      </c>
      <c r="BE101" s="49" t="str">
        <f>IF(AND(BF101&lt;&gt;"",ISNA(VLOOKUP(BF101,BF$7:BF100,1,FALSE))),MAX(BE$7:BE100)+1,"")</f>
        <v/>
      </c>
      <c r="BF101" s="50" t="str">
        <f t="shared" si="68"/>
        <v/>
      </c>
      <c r="BG101" s="50" t="str">
        <f t="shared" si="69"/>
        <v xml:space="preserve">22x0,5 </v>
      </c>
      <c r="BH101" s="50" t="str">
        <f t="shared" si="70"/>
        <v xml:space="preserve">22x2 </v>
      </c>
      <c r="BI101" s="47" t="str">
        <f t="shared" si="71"/>
        <v/>
      </c>
      <c r="BJ101" s="47" t="str">
        <f t="shared" si="72"/>
        <v/>
      </c>
      <c r="BK101" s="47" t="str">
        <f t="shared" si="73"/>
        <v/>
      </c>
      <c r="BL101" s="47" t="str">
        <f t="shared" si="74"/>
        <v/>
      </c>
      <c r="BM101" s="47" t="str">
        <f t="shared" si="75"/>
        <v/>
      </c>
      <c r="BN101" s="51" t="str">
        <f t="shared" si="76"/>
        <v/>
      </c>
      <c r="BO101" s="51" t="str">
        <f t="shared" si="77"/>
        <v/>
      </c>
      <c r="BP101" s="51" t="str">
        <f t="shared" si="78"/>
        <v/>
      </c>
      <c r="BQ101" s="51" t="str">
        <f t="shared" si="79"/>
        <v/>
      </c>
      <c r="BR101" s="51" t="str">
        <f t="shared" si="80"/>
        <v/>
      </c>
      <c r="BS101" s="51" t="str">
        <f t="shared" si="81"/>
        <v/>
      </c>
      <c r="BT101" s="47" t="str">
        <f t="shared" si="82"/>
        <v/>
      </c>
      <c r="BU101" s="59" t="s">
        <v>420</v>
      </c>
      <c r="BV101" s="48" t="s">
        <v>1187</v>
      </c>
      <c r="BW101" s="97"/>
      <c r="BX101" s="98"/>
      <c r="BY101" s="88"/>
      <c r="BZ101" s="99"/>
      <c r="CA101" s="100" t="s">
        <v>2390</v>
      </c>
      <c r="CB101" s="101" t="s">
        <v>99</v>
      </c>
      <c r="CC101" s="101">
        <v>318</v>
      </c>
      <c r="CD101" s="100">
        <v>18.87</v>
      </c>
      <c r="CE101" s="103"/>
      <c r="CF101" s="101" t="s">
        <v>804</v>
      </c>
      <c r="CG101" s="101">
        <v>5.7960000000000003</v>
      </c>
      <c r="CH101" s="101"/>
      <c r="CI101" s="104"/>
      <c r="CJ101" s="105" t="s">
        <v>99</v>
      </c>
      <c r="CL101" s="44"/>
      <c r="CN101" s="52">
        <f t="shared" si="83"/>
        <v>0</v>
      </c>
      <c r="CO101" s="53">
        <f t="shared" si="84"/>
        <v>0</v>
      </c>
      <c r="CP101" s="54">
        <f t="shared" si="85"/>
        <v>0</v>
      </c>
      <c r="CS101" s="3"/>
      <c r="CT101" s="9"/>
      <c r="CU101" s="9"/>
      <c r="CV101" s="9"/>
      <c r="CW101" s="9"/>
    </row>
    <row r="102" spans="1:101" ht="11.25" customHeight="1" x14ac:dyDescent="0.2">
      <c r="A102" s="22" t="str">
        <f>IF(D102&lt;&gt;"",MAX($A$7:A101)+1,"")</f>
        <v/>
      </c>
      <c r="B102" s="45"/>
      <c r="C102" s="45"/>
      <c r="D102" s="46"/>
      <c r="E102" s="46"/>
      <c r="F102" s="46"/>
      <c r="G102" s="70"/>
      <c r="H102" s="47" t="str">
        <f t="shared" si="50"/>
        <v/>
      </c>
      <c r="I102" s="46"/>
      <c r="J102" s="46"/>
      <c r="K102" s="45"/>
      <c r="L102" s="47" t="str">
        <f t="shared" si="51"/>
        <v/>
      </c>
      <c r="M102" s="46"/>
      <c r="N102" s="46"/>
      <c r="O102" s="45"/>
      <c r="P102" s="45"/>
      <c r="Q102" s="48" t="str">
        <f t="shared" si="52"/>
        <v/>
      </c>
      <c r="R102" s="48" t="str">
        <f t="shared" si="53"/>
        <v/>
      </c>
      <c r="S102" s="48" t="str">
        <f t="shared" si="54"/>
        <v/>
      </c>
      <c r="T102" s="48" t="str">
        <f t="shared" si="55"/>
        <v/>
      </c>
      <c r="U102" s="70"/>
      <c r="V102" s="70"/>
      <c r="W102" s="45"/>
      <c r="X102" s="45"/>
      <c r="Y102" s="45"/>
      <c r="Z102" s="45"/>
      <c r="AA102" s="48" t="str">
        <f t="shared" si="56"/>
        <v/>
      </c>
      <c r="AB102" s="48" t="str">
        <f t="shared" si="57"/>
        <v/>
      </c>
      <c r="AC102" s="3"/>
      <c r="AD102" s="47" t="str">
        <f ca="1">IF(ROW()-7&lt;=MAX($AX$8:$AX$305),CONCATENATE(IF(AND(AZ102&lt;&gt;"",AY102&lt;&gt;"Drážkovanie"),IF(RIGHT(VLOOKUP(ROW()-7,$AX$8:$AZ$305,2,FALSE),4)="dyha","Hrana ",IF(MID(VLOOKUP(ROW()-7,$AX$8:$AZ$305,2,FALSE),1,3)="HPL","","ABS ")),""),VLOOKUP(ROW()-7,$AX$8:$AZ$305,2,FALSE)),IF(ROW()-7&lt;=MAX($AX$8:$AX$305)+1,IF(SUM($AN$7:AN101)&lt;2,"Min. objednávka","Spolu odhad"),IF(AND(ROW()-7&lt;=MAX($AX$8:$AX$305)+2,AD101&lt;&gt;"Spolu odhad"),"Spolu odhad","")))</f>
        <v/>
      </c>
      <c r="AE102" s="47"/>
      <c r="AF102" s="47"/>
      <c r="AG102" s="47" t="str">
        <f t="shared" ca="1" si="58"/>
        <v/>
      </c>
      <c r="AH102" s="47" t="str">
        <f t="shared" ca="1" si="59"/>
        <v/>
      </c>
      <c r="AI102" s="47" t="str">
        <f t="shared" ca="1" si="60"/>
        <v/>
      </c>
      <c r="AJ102" s="117" t="str">
        <f t="shared" ca="1" si="61"/>
        <v/>
      </c>
      <c r="AK102" s="47" t="str">
        <f ca="1">IF(AY102&lt;&gt;"",ROUNDUP(IF(AX102&lt;=$BC$7,SUMIF($BB$8:$BB$299,AY102,$BJ$8:$BJ$299),0)+IF(AND(AX102&gt;$BC$7,AX102&lt;=$BE$7),SUMIF($BD$8:$BD$299,AY102,$BL$8:$BL$299),0)+IF(AND(AX102&gt;MAX($BC$7:$BC$299),AX102&lt;=MAX($BE$7:$BE$299)),SUMIF($BF$8:$BF$299,AY102,$BM$8:$BM$299),0),3),IF(AD102="dovoz odhad",SUMIF($AL$7:AL101,"m2",$AG$7:AG101),IF(AD102="lišta pod 80 mm",$AZ$304,IF(AD102="Drážkovanie",SUM($BN$8:$BN$299),IF(AD102="Zlepovanie (spájanie)",ROUNDUP(SUM($BK$8:$BK$299),3),IF(AD102="Formatovanie zlep. dielcov",ROUNDUP(SUM($BI$8:$BI$299),3),IF(AD102="Otvor na pánt Ø 35 mm",ROUNDUP(SUM($BT$8:$BT$299),3),"")))))))</f>
        <v/>
      </c>
      <c r="AL102" s="47" t="str">
        <f t="shared" ca="1" si="62"/>
        <v/>
      </c>
      <c r="AM102" s="119" t="str">
        <f t="shared" ca="1" si="63"/>
        <v/>
      </c>
      <c r="AN102" s="120" t="str">
        <f ca="1">IF(AD102="","",IF(AD102="Min. objednávka",2-SUM($AN$7:AN101),IF(AD102="Spolu odhad",ROUND(SUM($AN$7:AN101),2),IF(AM102="","???",ROUND(AG102*AM102,2)))))</f>
        <v/>
      </c>
      <c r="AO102" s="3"/>
      <c r="AP102" s="89" t="str">
        <f t="shared" si="64"/>
        <v/>
      </c>
      <c r="AQ102" s="3"/>
      <c r="AR102" s="22">
        <f t="shared" si="65"/>
        <v>1</v>
      </c>
      <c r="AS102" s="3"/>
      <c r="AT102" s="3"/>
      <c r="AU102" s="3"/>
      <c r="AV102" s="3"/>
      <c r="AW102" s="3"/>
      <c r="AX102" s="47" t="str">
        <f>IF(MAX($AX$7:AX101)+1&lt;=$AS$4,MAX($AX$7:AX101)+1,"")</f>
        <v/>
      </c>
      <c r="AY102" s="47" t="str">
        <f>IF(MAX($AX$7:AX101)+1&gt;$AS$4,"",IF(AX102&lt;=$BC$7,VLOOKUP(AX102,BA$8:BB$299,2,FALSE),IF(AX102&lt;=$BE$7,VLOOKUP(AX102,BC$8:BD$299,2,FALSE),IF(AX102&lt;=MAX($BE$8:$BE$299),VLOOKUP(AX102,BE$8:BF$299,2,FALSE),IF(AX102=$AS$4,VLOOKUP(AX102,$AS$4:$AU$4,2,FALSE),"")))))</f>
        <v/>
      </c>
      <c r="AZ102" s="47" t="str">
        <f>IF(MAX($AX$7:AX101)+1&gt;$AS$4,"",IF(AX102&lt;=$BC$7,"",IF(AX102&lt;=$BE$7,MID(VLOOKUP(AX102,BC$8:BD$299,2,FALSE),1,1),IF(AX102&lt;=MAX($BE$8:$BE$299),MID(VLOOKUP(AX102,BE$8:BF$299,2,FALSE),1,1),IF(AX102&lt;=$AS$4,VLOOKUP(AX102,$AS$4:$AU$4,3,FALSE),"")))))</f>
        <v/>
      </c>
      <c r="BA102" s="49" t="str">
        <f>IF(AND(BB102&lt;&gt;"",ISNA(VLOOKUP(BB102,BB$7:BB101,1,FALSE))),MAX(BA$7:BA101)+1,"")</f>
        <v/>
      </c>
      <c r="BB102" s="50" t="str">
        <f t="shared" si="66"/>
        <v/>
      </c>
      <c r="BC102" s="49" t="str">
        <f>IF(AND(BD102&lt;&gt;"",ISNA(VLOOKUP(BD102,BD$7:BD101,1,FALSE))),MAX(BC$7:BC101)+1,"")</f>
        <v/>
      </c>
      <c r="BD102" s="50" t="str">
        <f t="shared" si="67"/>
        <v/>
      </c>
      <c r="BE102" s="49" t="str">
        <f>IF(AND(BF102&lt;&gt;"",ISNA(VLOOKUP(BF102,BF$7:BF101,1,FALSE))),MAX(BE$7:BE101)+1,"")</f>
        <v/>
      </c>
      <c r="BF102" s="50" t="str">
        <f t="shared" si="68"/>
        <v/>
      </c>
      <c r="BG102" s="50" t="str">
        <f t="shared" si="69"/>
        <v xml:space="preserve">22x0,5 </v>
      </c>
      <c r="BH102" s="50" t="str">
        <f t="shared" si="70"/>
        <v xml:space="preserve">22x2 </v>
      </c>
      <c r="BI102" s="47" t="str">
        <f t="shared" si="71"/>
        <v/>
      </c>
      <c r="BJ102" s="47" t="str">
        <f t="shared" si="72"/>
        <v/>
      </c>
      <c r="BK102" s="47" t="str">
        <f t="shared" si="73"/>
        <v/>
      </c>
      <c r="BL102" s="47" t="str">
        <f t="shared" si="74"/>
        <v/>
      </c>
      <c r="BM102" s="47" t="str">
        <f t="shared" si="75"/>
        <v/>
      </c>
      <c r="BN102" s="51" t="str">
        <f t="shared" si="76"/>
        <v/>
      </c>
      <c r="BO102" s="51" t="str">
        <f t="shared" si="77"/>
        <v/>
      </c>
      <c r="BP102" s="51" t="str">
        <f t="shared" si="78"/>
        <v/>
      </c>
      <c r="BQ102" s="51" t="str">
        <f t="shared" si="79"/>
        <v/>
      </c>
      <c r="BR102" s="51" t="str">
        <f t="shared" si="80"/>
        <v/>
      </c>
      <c r="BS102" s="51" t="str">
        <f t="shared" si="81"/>
        <v/>
      </c>
      <c r="BT102" s="47" t="str">
        <f t="shared" si="82"/>
        <v/>
      </c>
      <c r="BU102" s="59" t="s">
        <v>422</v>
      </c>
      <c r="BV102" s="48" t="s">
        <v>417</v>
      </c>
      <c r="BW102" s="97"/>
      <c r="BX102" s="98"/>
      <c r="BY102" s="88"/>
      <c r="BZ102" s="99"/>
      <c r="CA102" s="100" t="s">
        <v>2391</v>
      </c>
      <c r="CB102" s="101" t="s">
        <v>100</v>
      </c>
      <c r="CC102" s="101">
        <v>319</v>
      </c>
      <c r="CD102" s="100">
        <v>17.810000000000002</v>
      </c>
      <c r="CE102" s="103"/>
      <c r="CF102" s="101" t="s">
        <v>804</v>
      </c>
      <c r="CG102" s="101">
        <v>5.7960000000000003</v>
      </c>
      <c r="CH102" s="101"/>
      <c r="CI102" s="104"/>
      <c r="CJ102" s="105" t="s">
        <v>100</v>
      </c>
      <c r="CL102" s="44"/>
      <c r="CN102" s="52">
        <f t="shared" si="83"/>
        <v>0</v>
      </c>
      <c r="CO102" s="53">
        <f t="shared" si="84"/>
        <v>0</v>
      </c>
      <c r="CP102" s="54">
        <f t="shared" si="85"/>
        <v>0</v>
      </c>
      <c r="CS102" s="3"/>
      <c r="CT102" s="9"/>
      <c r="CU102" s="9"/>
      <c r="CV102" s="9"/>
      <c r="CW102" s="9"/>
    </row>
    <row r="103" spans="1:101" ht="11.25" customHeight="1" x14ac:dyDescent="0.2">
      <c r="A103" s="22" t="str">
        <f>IF(D103&lt;&gt;"",MAX($A$7:A102)+1,"")</f>
        <v/>
      </c>
      <c r="B103" s="45"/>
      <c r="C103" s="45"/>
      <c r="D103" s="46"/>
      <c r="E103" s="46"/>
      <c r="F103" s="46"/>
      <c r="G103" s="70"/>
      <c r="H103" s="47" t="str">
        <f t="shared" si="50"/>
        <v/>
      </c>
      <c r="I103" s="46"/>
      <c r="J103" s="46"/>
      <c r="K103" s="45"/>
      <c r="L103" s="47" t="str">
        <f t="shared" si="51"/>
        <v/>
      </c>
      <c r="M103" s="46"/>
      <c r="N103" s="46"/>
      <c r="O103" s="45"/>
      <c r="P103" s="45"/>
      <c r="Q103" s="48" t="str">
        <f t="shared" si="52"/>
        <v/>
      </c>
      <c r="R103" s="48" t="str">
        <f t="shared" si="53"/>
        <v/>
      </c>
      <c r="S103" s="48" t="str">
        <f t="shared" si="54"/>
        <v/>
      </c>
      <c r="T103" s="48" t="str">
        <f t="shared" si="55"/>
        <v/>
      </c>
      <c r="U103" s="70"/>
      <c r="V103" s="70"/>
      <c r="W103" s="45"/>
      <c r="X103" s="45"/>
      <c r="Y103" s="45"/>
      <c r="Z103" s="45"/>
      <c r="AA103" s="48" t="str">
        <f t="shared" si="56"/>
        <v/>
      </c>
      <c r="AB103" s="48" t="str">
        <f t="shared" si="57"/>
        <v/>
      </c>
      <c r="AC103" s="3"/>
      <c r="AD103" s="47" t="str">
        <f ca="1">IF(ROW()-7&lt;=MAX($AX$8:$AX$305),CONCATENATE(IF(AND(AZ103&lt;&gt;"",AY103&lt;&gt;"Drážkovanie"),IF(RIGHT(VLOOKUP(ROW()-7,$AX$8:$AZ$305,2,FALSE),4)="dyha","Hrana ",IF(MID(VLOOKUP(ROW()-7,$AX$8:$AZ$305,2,FALSE),1,3)="HPL","","ABS ")),""),VLOOKUP(ROW()-7,$AX$8:$AZ$305,2,FALSE)),IF(ROW()-7&lt;=MAX($AX$8:$AX$305)+1,IF(SUM($AN$7:AN102)&lt;2,"Min. objednávka","Spolu odhad"),IF(AND(ROW()-7&lt;=MAX($AX$8:$AX$305)+2,AD102&lt;&gt;"Spolu odhad"),"Spolu odhad","")))</f>
        <v/>
      </c>
      <c r="AE103" s="47"/>
      <c r="AF103" s="47"/>
      <c r="AG103" s="47" t="str">
        <f t="shared" ca="1" si="58"/>
        <v/>
      </c>
      <c r="AH103" s="47" t="str">
        <f t="shared" ca="1" si="59"/>
        <v/>
      </c>
      <c r="AI103" s="47" t="str">
        <f t="shared" ca="1" si="60"/>
        <v/>
      </c>
      <c r="AJ103" s="117" t="str">
        <f t="shared" ca="1" si="61"/>
        <v/>
      </c>
      <c r="AK103" s="47" t="str">
        <f ca="1">IF(AY103&lt;&gt;"",ROUNDUP(IF(AX103&lt;=$BC$7,SUMIF($BB$8:$BB$299,AY103,$BJ$8:$BJ$299),0)+IF(AND(AX103&gt;$BC$7,AX103&lt;=$BE$7),SUMIF($BD$8:$BD$299,AY103,$BL$8:$BL$299),0)+IF(AND(AX103&gt;MAX($BC$7:$BC$299),AX103&lt;=MAX($BE$7:$BE$299)),SUMIF($BF$8:$BF$299,AY103,$BM$8:$BM$299),0),3),IF(AD103="dovoz odhad",SUMIF($AL$7:AL102,"m2",$AG$7:AG102),IF(AD103="lišta pod 80 mm",$AZ$304,IF(AD103="Drážkovanie",SUM($BN$8:$BN$299),IF(AD103="Zlepovanie (spájanie)",ROUNDUP(SUM($BK$8:$BK$299),3),IF(AD103="Formatovanie zlep. dielcov",ROUNDUP(SUM($BI$8:$BI$299),3),IF(AD103="Otvor na pánt Ø 35 mm",ROUNDUP(SUM($BT$8:$BT$299),3),"")))))))</f>
        <v/>
      </c>
      <c r="AL103" s="47" t="str">
        <f t="shared" ca="1" si="62"/>
        <v/>
      </c>
      <c r="AM103" s="119" t="str">
        <f t="shared" ca="1" si="63"/>
        <v/>
      </c>
      <c r="AN103" s="120" t="str">
        <f ca="1">IF(AD103="","",IF(AD103="Min. objednávka",2-SUM($AN$7:AN102),IF(AD103="Spolu odhad",ROUND(SUM($AN$7:AN102),2),IF(AM103="","???",ROUND(AG103*AM103,2)))))</f>
        <v/>
      </c>
      <c r="AO103" s="3"/>
      <c r="AP103" s="89" t="str">
        <f t="shared" si="64"/>
        <v/>
      </c>
      <c r="AQ103" s="3"/>
      <c r="AR103" s="22">
        <f t="shared" si="65"/>
        <v>1</v>
      </c>
      <c r="AS103" s="3"/>
      <c r="AT103" s="3"/>
      <c r="AU103" s="3"/>
      <c r="AV103" s="3"/>
      <c r="AW103" s="3"/>
      <c r="AX103" s="47" t="str">
        <f>IF(MAX($AX$7:AX102)+1&lt;=$AS$4,MAX($AX$7:AX102)+1,"")</f>
        <v/>
      </c>
      <c r="AY103" s="47" t="str">
        <f>IF(MAX($AX$7:AX102)+1&gt;$AS$4,"",IF(AX103&lt;=$BC$7,VLOOKUP(AX103,BA$8:BB$299,2,FALSE),IF(AX103&lt;=$BE$7,VLOOKUP(AX103,BC$8:BD$299,2,FALSE),IF(AX103&lt;=MAX($BE$8:$BE$299),VLOOKUP(AX103,BE$8:BF$299,2,FALSE),IF(AX103=$AS$4,VLOOKUP(AX103,$AS$4:$AU$4,2,FALSE),"")))))</f>
        <v/>
      </c>
      <c r="AZ103" s="47" t="str">
        <f>IF(MAX($AX$7:AX102)+1&gt;$AS$4,"",IF(AX103&lt;=$BC$7,"",IF(AX103&lt;=$BE$7,MID(VLOOKUP(AX103,BC$8:BD$299,2,FALSE),1,1),IF(AX103&lt;=MAX($BE$8:$BE$299),MID(VLOOKUP(AX103,BE$8:BF$299,2,FALSE),1,1),IF(AX103&lt;=$AS$4,VLOOKUP(AX103,$AS$4:$AU$4,3,FALSE),"")))))</f>
        <v/>
      </c>
      <c r="BA103" s="49" t="str">
        <f>IF(AND(BB103&lt;&gt;"",ISNA(VLOOKUP(BB103,BB$7:BB102,1,FALSE))),MAX(BA$7:BA102)+1,"")</f>
        <v/>
      </c>
      <c r="BB103" s="50" t="str">
        <f t="shared" si="66"/>
        <v/>
      </c>
      <c r="BC103" s="49" t="str">
        <f>IF(AND(BD103&lt;&gt;"",ISNA(VLOOKUP(BD103,BD$7:BD102,1,FALSE))),MAX(BC$7:BC102)+1,"")</f>
        <v/>
      </c>
      <c r="BD103" s="50" t="str">
        <f t="shared" si="67"/>
        <v/>
      </c>
      <c r="BE103" s="49" t="str">
        <f>IF(AND(BF103&lt;&gt;"",ISNA(VLOOKUP(BF103,BF$7:BF102,1,FALSE))),MAX(BE$7:BE102)+1,"")</f>
        <v/>
      </c>
      <c r="BF103" s="50" t="str">
        <f t="shared" si="68"/>
        <v/>
      </c>
      <c r="BG103" s="50" t="str">
        <f t="shared" si="69"/>
        <v xml:space="preserve">22x0,5 </v>
      </c>
      <c r="BH103" s="50" t="str">
        <f t="shared" si="70"/>
        <v xml:space="preserve">22x2 </v>
      </c>
      <c r="BI103" s="47" t="str">
        <f t="shared" si="71"/>
        <v/>
      </c>
      <c r="BJ103" s="47" t="str">
        <f t="shared" si="72"/>
        <v/>
      </c>
      <c r="BK103" s="47" t="str">
        <f t="shared" si="73"/>
        <v/>
      </c>
      <c r="BL103" s="47" t="str">
        <f t="shared" si="74"/>
        <v/>
      </c>
      <c r="BM103" s="47" t="str">
        <f t="shared" si="75"/>
        <v/>
      </c>
      <c r="BN103" s="51" t="str">
        <f t="shared" si="76"/>
        <v/>
      </c>
      <c r="BO103" s="51" t="str">
        <f t="shared" si="77"/>
        <v/>
      </c>
      <c r="BP103" s="51" t="str">
        <f t="shared" si="78"/>
        <v/>
      </c>
      <c r="BQ103" s="51" t="str">
        <f t="shared" si="79"/>
        <v/>
      </c>
      <c r="BR103" s="51" t="str">
        <f t="shared" si="80"/>
        <v/>
      </c>
      <c r="BS103" s="51" t="str">
        <f t="shared" si="81"/>
        <v/>
      </c>
      <c r="BT103" s="47" t="str">
        <f t="shared" si="82"/>
        <v/>
      </c>
      <c r="BU103" s="59" t="s">
        <v>424</v>
      </c>
      <c r="BV103" s="48" t="s">
        <v>419</v>
      </c>
      <c r="BW103" s="97"/>
      <c r="BX103" s="98"/>
      <c r="BY103" s="88"/>
      <c r="BZ103" s="99"/>
      <c r="CA103" s="100" t="s">
        <v>2392</v>
      </c>
      <c r="CB103" s="101" t="s">
        <v>101</v>
      </c>
      <c r="CC103" s="101">
        <v>320</v>
      </c>
      <c r="CD103" s="100">
        <v>17.810000000000002</v>
      </c>
      <c r="CE103" s="103"/>
      <c r="CF103" s="101" t="s">
        <v>804</v>
      </c>
      <c r="CG103" s="101">
        <v>5.7960000000000003</v>
      </c>
      <c r="CH103" s="101"/>
      <c r="CI103" s="104"/>
      <c r="CJ103" s="105" t="s">
        <v>101</v>
      </c>
      <c r="CL103" s="44"/>
      <c r="CN103" s="52">
        <f t="shared" si="83"/>
        <v>0</v>
      </c>
      <c r="CO103" s="53">
        <f t="shared" si="84"/>
        <v>0</v>
      </c>
      <c r="CP103" s="54">
        <f t="shared" si="85"/>
        <v>0</v>
      </c>
      <c r="CS103" s="3"/>
      <c r="CT103" s="9"/>
      <c r="CU103" s="9"/>
      <c r="CV103" s="9"/>
      <c r="CW103" s="9"/>
    </row>
    <row r="104" spans="1:101" ht="11.25" customHeight="1" x14ac:dyDescent="0.2">
      <c r="A104" s="22" t="str">
        <f>IF(D104&lt;&gt;"",MAX($A$7:A103)+1,"")</f>
        <v/>
      </c>
      <c r="B104" s="45"/>
      <c r="C104" s="45"/>
      <c r="D104" s="46"/>
      <c r="E104" s="46"/>
      <c r="F104" s="46"/>
      <c r="G104" s="70"/>
      <c r="H104" s="47" t="str">
        <f t="shared" si="50"/>
        <v/>
      </c>
      <c r="I104" s="46"/>
      <c r="J104" s="46"/>
      <c r="K104" s="45"/>
      <c r="L104" s="47" t="str">
        <f t="shared" si="51"/>
        <v/>
      </c>
      <c r="M104" s="46"/>
      <c r="N104" s="46"/>
      <c r="O104" s="45"/>
      <c r="P104" s="45"/>
      <c r="Q104" s="48" t="str">
        <f t="shared" si="52"/>
        <v/>
      </c>
      <c r="R104" s="48" t="str">
        <f t="shared" si="53"/>
        <v/>
      </c>
      <c r="S104" s="48" t="str">
        <f t="shared" si="54"/>
        <v/>
      </c>
      <c r="T104" s="48" t="str">
        <f t="shared" si="55"/>
        <v/>
      </c>
      <c r="U104" s="70"/>
      <c r="V104" s="70"/>
      <c r="W104" s="45"/>
      <c r="X104" s="45"/>
      <c r="Y104" s="45"/>
      <c r="Z104" s="45"/>
      <c r="AA104" s="48" t="str">
        <f t="shared" si="56"/>
        <v/>
      </c>
      <c r="AB104" s="48" t="str">
        <f t="shared" si="57"/>
        <v/>
      </c>
      <c r="AC104" s="3"/>
      <c r="AD104" s="47" t="str">
        <f ca="1">IF(ROW()-7&lt;=MAX($AX$8:$AX$305),CONCATENATE(IF(AND(AZ104&lt;&gt;"",AY104&lt;&gt;"Drážkovanie"),IF(RIGHT(VLOOKUP(ROW()-7,$AX$8:$AZ$305,2,FALSE),4)="dyha","Hrana ",IF(MID(VLOOKUP(ROW()-7,$AX$8:$AZ$305,2,FALSE),1,3)="HPL","","ABS ")),""),VLOOKUP(ROW()-7,$AX$8:$AZ$305,2,FALSE)),IF(ROW()-7&lt;=MAX($AX$8:$AX$305)+1,IF(SUM($AN$7:AN103)&lt;2,"Min. objednávka","Spolu odhad"),IF(AND(ROW()-7&lt;=MAX($AX$8:$AX$305)+2,AD103&lt;&gt;"Spolu odhad"),"Spolu odhad","")))</f>
        <v/>
      </c>
      <c r="AE104" s="47"/>
      <c r="AF104" s="47"/>
      <c r="AG104" s="47" t="str">
        <f t="shared" ca="1" si="58"/>
        <v/>
      </c>
      <c r="AH104" s="47" t="str">
        <f t="shared" ca="1" si="59"/>
        <v/>
      </c>
      <c r="AI104" s="47" t="str">
        <f t="shared" ca="1" si="60"/>
        <v/>
      </c>
      <c r="AJ104" s="117" t="str">
        <f t="shared" ca="1" si="61"/>
        <v/>
      </c>
      <c r="AK104" s="47" t="str">
        <f ca="1">IF(AY104&lt;&gt;"",ROUNDUP(IF(AX104&lt;=$BC$7,SUMIF($BB$8:$BB$299,AY104,$BJ$8:$BJ$299),0)+IF(AND(AX104&gt;$BC$7,AX104&lt;=$BE$7),SUMIF($BD$8:$BD$299,AY104,$BL$8:$BL$299),0)+IF(AND(AX104&gt;MAX($BC$7:$BC$299),AX104&lt;=MAX($BE$7:$BE$299)),SUMIF($BF$8:$BF$299,AY104,$BM$8:$BM$299),0),3),IF(AD104="dovoz odhad",SUMIF($AL$7:AL103,"m2",$AG$7:AG103),IF(AD104="lišta pod 80 mm",$AZ$304,IF(AD104="Drážkovanie",SUM($BN$8:$BN$299),IF(AD104="Zlepovanie (spájanie)",ROUNDUP(SUM($BK$8:$BK$299),3),IF(AD104="Formatovanie zlep. dielcov",ROUNDUP(SUM($BI$8:$BI$299),3),IF(AD104="Otvor na pánt Ø 35 mm",ROUNDUP(SUM($BT$8:$BT$299),3),"")))))))</f>
        <v/>
      </c>
      <c r="AL104" s="47" t="str">
        <f t="shared" ca="1" si="62"/>
        <v/>
      </c>
      <c r="AM104" s="119" t="str">
        <f t="shared" ca="1" si="63"/>
        <v/>
      </c>
      <c r="AN104" s="120" t="str">
        <f ca="1">IF(AD104="","",IF(AD104="Min. objednávka",2-SUM($AN$7:AN103),IF(AD104="Spolu odhad",ROUND(SUM($AN$7:AN103),2),IF(AM104="","???",ROUND(AG104*AM104,2)))))</f>
        <v/>
      </c>
      <c r="AO104" s="3"/>
      <c r="AP104" s="89" t="str">
        <f t="shared" si="64"/>
        <v/>
      </c>
      <c r="AQ104" s="3"/>
      <c r="AR104" s="22">
        <f t="shared" si="65"/>
        <v>1</v>
      </c>
      <c r="AS104" s="3"/>
      <c r="AT104" s="3"/>
      <c r="AU104" s="3"/>
      <c r="AV104" s="3"/>
      <c r="AW104" s="3"/>
      <c r="AX104" s="47" t="str">
        <f>IF(MAX($AX$7:AX103)+1&lt;=$AS$4,MAX($AX$7:AX103)+1,"")</f>
        <v/>
      </c>
      <c r="AY104" s="47" t="str">
        <f>IF(MAX($AX$7:AX103)+1&gt;$AS$4,"",IF(AX104&lt;=$BC$7,VLOOKUP(AX104,BA$8:BB$299,2,FALSE),IF(AX104&lt;=$BE$7,VLOOKUP(AX104,BC$8:BD$299,2,FALSE),IF(AX104&lt;=MAX($BE$8:$BE$299),VLOOKUP(AX104,BE$8:BF$299,2,FALSE),IF(AX104=$AS$4,VLOOKUP(AX104,$AS$4:$AU$4,2,FALSE),"")))))</f>
        <v/>
      </c>
      <c r="AZ104" s="47" t="str">
        <f>IF(MAX($AX$7:AX103)+1&gt;$AS$4,"",IF(AX104&lt;=$BC$7,"",IF(AX104&lt;=$BE$7,MID(VLOOKUP(AX104,BC$8:BD$299,2,FALSE),1,1),IF(AX104&lt;=MAX($BE$8:$BE$299),MID(VLOOKUP(AX104,BE$8:BF$299,2,FALSE),1,1),IF(AX104&lt;=$AS$4,VLOOKUP(AX104,$AS$4:$AU$4,3,FALSE),"")))))</f>
        <v/>
      </c>
      <c r="BA104" s="49" t="str">
        <f>IF(AND(BB104&lt;&gt;"",ISNA(VLOOKUP(BB104,BB$7:BB103,1,FALSE))),MAX(BA$7:BA103)+1,"")</f>
        <v/>
      </c>
      <c r="BB104" s="50" t="str">
        <f t="shared" si="66"/>
        <v/>
      </c>
      <c r="BC104" s="49" t="str">
        <f>IF(AND(BD104&lt;&gt;"",ISNA(VLOOKUP(BD104,BD$7:BD103,1,FALSE))),MAX(BC$7:BC103)+1,"")</f>
        <v/>
      </c>
      <c r="BD104" s="50" t="str">
        <f t="shared" si="67"/>
        <v/>
      </c>
      <c r="BE104" s="49" t="str">
        <f>IF(AND(BF104&lt;&gt;"",ISNA(VLOOKUP(BF104,BF$7:BF103,1,FALSE))),MAX(BE$7:BE103)+1,"")</f>
        <v/>
      </c>
      <c r="BF104" s="50" t="str">
        <f t="shared" si="68"/>
        <v/>
      </c>
      <c r="BG104" s="50" t="str">
        <f t="shared" si="69"/>
        <v xml:space="preserve">22x0,5 </v>
      </c>
      <c r="BH104" s="50" t="str">
        <f t="shared" si="70"/>
        <v xml:space="preserve">22x2 </v>
      </c>
      <c r="BI104" s="47" t="str">
        <f t="shared" si="71"/>
        <v/>
      </c>
      <c r="BJ104" s="47" t="str">
        <f t="shared" si="72"/>
        <v/>
      </c>
      <c r="BK104" s="47" t="str">
        <f t="shared" si="73"/>
        <v/>
      </c>
      <c r="BL104" s="47" t="str">
        <f t="shared" si="74"/>
        <v/>
      </c>
      <c r="BM104" s="47" t="str">
        <f t="shared" si="75"/>
        <v/>
      </c>
      <c r="BN104" s="51" t="str">
        <f t="shared" si="76"/>
        <v/>
      </c>
      <c r="BO104" s="51" t="str">
        <f t="shared" si="77"/>
        <v/>
      </c>
      <c r="BP104" s="51" t="str">
        <f t="shared" si="78"/>
        <v/>
      </c>
      <c r="BQ104" s="51" t="str">
        <f t="shared" si="79"/>
        <v/>
      </c>
      <c r="BR104" s="51" t="str">
        <f t="shared" si="80"/>
        <v/>
      </c>
      <c r="BS104" s="51" t="str">
        <f t="shared" si="81"/>
        <v/>
      </c>
      <c r="BT104" s="47" t="str">
        <f t="shared" si="82"/>
        <v/>
      </c>
      <c r="BU104" s="59" t="s">
        <v>426</v>
      </c>
      <c r="BV104" s="48" t="s">
        <v>421</v>
      </c>
      <c r="BW104" s="97"/>
      <c r="BX104" s="98"/>
      <c r="BY104" s="88"/>
      <c r="BZ104" s="99"/>
      <c r="CA104" s="100" t="s">
        <v>2393</v>
      </c>
      <c r="CB104" s="101" t="s">
        <v>102</v>
      </c>
      <c r="CC104" s="101">
        <v>231</v>
      </c>
      <c r="CD104" s="100">
        <v>12.44</v>
      </c>
      <c r="CE104" s="103"/>
      <c r="CF104" s="101" t="s">
        <v>804</v>
      </c>
      <c r="CG104" s="101">
        <v>5.7960000000000003</v>
      </c>
      <c r="CH104" s="101"/>
      <c r="CI104" s="104"/>
      <c r="CJ104" s="105" t="s">
        <v>102</v>
      </c>
      <c r="CL104" s="44"/>
      <c r="CN104" s="52">
        <f t="shared" si="83"/>
        <v>0</v>
      </c>
      <c r="CO104" s="53">
        <f t="shared" si="84"/>
        <v>0</v>
      </c>
      <c r="CP104" s="54">
        <f t="shared" si="85"/>
        <v>0</v>
      </c>
      <c r="CS104" s="3"/>
      <c r="CT104" s="9"/>
      <c r="CU104" s="9"/>
      <c r="CV104" s="9"/>
      <c r="CW104" s="9"/>
    </row>
    <row r="105" spans="1:101" ht="11.25" customHeight="1" x14ac:dyDescent="0.2">
      <c r="A105" s="22" t="str">
        <f>IF(D105&lt;&gt;"",MAX($A$7:A104)+1,"")</f>
        <v/>
      </c>
      <c r="B105" s="45"/>
      <c r="C105" s="45"/>
      <c r="D105" s="46"/>
      <c r="E105" s="46"/>
      <c r="F105" s="46"/>
      <c r="G105" s="70"/>
      <c r="H105" s="47" t="str">
        <f t="shared" si="50"/>
        <v/>
      </c>
      <c r="I105" s="46"/>
      <c r="J105" s="46"/>
      <c r="K105" s="45"/>
      <c r="L105" s="47" t="str">
        <f t="shared" si="51"/>
        <v/>
      </c>
      <c r="M105" s="46"/>
      <c r="N105" s="46"/>
      <c r="O105" s="45"/>
      <c r="P105" s="45"/>
      <c r="Q105" s="48" t="str">
        <f t="shared" si="52"/>
        <v/>
      </c>
      <c r="R105" s="48" t="str">
        <f t="shared" si="53"/>
        <v/>
      </c>
      <c r="S105" s="48" t="str">
        <f t="shared" si="54"/>
        <v/>
      </c>
      <c r="T105" s="48" t="str">
        <f t="shared" si="55"/>
        <v/>
      </c>
      <c r="U105" s="70"/>
      <c r="V105" s="70"/>
      <c r="W105" s="45"/>
      <c r="X105" s="45"/>
      <c r="Y105" s="45"/>
      <c r="Z105" s="45"/>
      <c r="AA105" s="48" t="str">
        <f t="shared" si="56"/>
        <v/>
      </c>
      <c r="AB105" s="48" t="str">
        <f t="shared" si="57"/>
        <v/>
      </c>
      <c r="AC105" s="3"/>
      <c r="AD105" s="47" t="str">
        <f ca="1">IF(ROW()-7&lt;=MAX($AX$8:$AX$305),CONCATENATE(IF(AND(AZ105&lt;&gt;"",AY105&lt;&gt;"Drážkovanie"),IF(RIGHT(VLOOKUP(ROW()-7,$AX$8:$AZ$305,2,FALSE),4)="dyha","Hrana ",IF(MID(VLOOKUP(ROW()-7,$AX$8:$AZ$305,2,FALSE),1,3)="HPL","","ABS ")),""),VLOOKUP(ROW()-7,$AX$8:$AZ$305,2,FALSE)),IF(ROW()-7&lt;=MAX($AX$8:$AX$305)+1,IF(SUM($AN$7:AN104)&lt;2,"Min. objednávka","Spolu odhad"),IF(AND(ROW()-7&lt;=MAX($AX$8:$AX$305)+2,AD104&lt;&gt;"Spolu odhad"),"Spolu odhad","")))</f>
        <v/>
      </c>
      <c r="AE105" s="47"/>
      <c r="AF105" s="47"/>
      <c r="AG105" s="47" t="str">
        <f t="shared" ca="1" si="58"/>
        <v/>
      </c>
      <c r="AH105" s="47" t="str">
        <f t="shared" ca="1" si="59"/>
        <v/>
      </c>
      <c r="AI105" s="47" t="str">
        <f t="shared" ca="1" si="60"/>
        <v/>
      </c>
      <c r="AJ105" s="117" t="str">
        <f t="shared" ca="1" si="61"/>
        <v/>
      </c>
      <c r="AK105" s="47" t="str">
        <f ca="1">IF(AY105&lt;&gt;"",ROUNDUP(IF(AX105&lt;=$BC$7,SUMIF($BB$8:$BB$299,AY105,$BJ$8:$BJ$299),0)+IF(AND(AX105&gt;$BC$7,AX105&lt;=$BE$7),SUMIF($BD$8:$BD$299,AY105,$BL$8:$BL$299),0)+IF(AND(AX105&gt;MAX($BC$7:$BC$299),AX105&lt;=MAX($BE$7:$BE$299)),SUMIF($BF$8:$BF$299,AY105,$BM$8:$BM$299),0),3),IF(AD105="dovoz odhad",SUMIF($AL$7:AL104,"m2",$AG$7:AG104),IF(AD105="lišta pod 80 mm",$AZ$304,IF(AD105="Drážkovanie",SUM($BN$8:$BN$299),IF(AD105="Zlepovanie (spájanie)",ROUNDUP(SUM($BK$8:$BK$299),3),IF(AD105="Formatovanie zlep. dielcov",ROUNDUP(SUM($BI$8:$BI$299),3),IF(AD105="Otvor na pánt Ø 35 mm",ROUNDUP(SUM($BT$8:$BT$299),3),"")))))))</f>
        <v/>
      </c>
      <c r="AL105" s="47" t="str">
        <f t="shared" ca="1" si="62"/>
        <v/>
      </c>
      <c r="AM105" s="119" t="str">
        <f t="shared" ca="1" si="63"/>
        <v/>
      </c>
      <c r="AN105" s="120" t="str">
        <f ca="1">IF(AD105="","",IF(AD105="Min. objednávka",2-SUM($AN$7:AN104),IF(AD105="Spolu odhad",ROUND(SUM($AN$7:AN104),2),IF(AM105="","???",ROUND(AG105*AM105,2)))))</f>
        <v/>
      </c>
      <c r="AO105" s="3"/>
      <c r="AP105" s="89" t="str">
        <f t="shared" si="64"/>
        <v/>
      </c>
      <c r="AQ105" s="3"/>
      <c r="AR105" s="22">
        <f t="shared" si="65"/>
        <v>1</v>
      </c>
      <c r="AS105" s="3"/>
      <c r="AT105" s="3"/>
      <c r="AU105" s="3"/>
      <c r="AV105" s="3"/>
      <c r="AW105" s="3"/>
      <c r="AX105" s="47" t="str">
        <f>IF(MAX($AX$7:AX104)+1&lt;=$AS$4,MAX($AX$7:AX104)+1,"")</f>
        <v/>
      </c>
      <c r="AY105" s="47" t="str">
        <f>IF(MAX($AX$7:AX104)+1&gt;$AS$4,"",IF(AX105&lt;=$BC$7,VLOOKUP(AX105,BA$8:BB$299,2,FALSE),IF(AX105&lt;=$BE$7,VLOOKUP(AX105,BC$8:BD$299,2,FALSE),IF(AX105&lt;=MAX($BE$8:$BE$299),VLOOKUP(AX105,BE$8:BF$299,2,FALSE),IF(AX105=$AS$4,VLOOKUP(AX105,$AS$4:$AU$4,2,FALSE),"")))))</f>
        <v/>
      </c>
      <c r="AZ105" s="47" t="str">
        <f>IF(MAX($AX$7:AX104)+1&gt;$AS$4,"",IF(AX105&lt;=$BC$7,"",IF(AX105&lt;=$BE$7,MID(VLOOKUP(AX105,BC$8:BD$299,2,FALSE),1,1),IF(AX105&lt;=MAX($BE$8:$BE$299),MID(VLOOKUP(AX105,BE$8:BF$299,2,FALSE),1,1),IF(AX105&lt;=$AS$4,VLOOKUP(AX105,$AS$4:$AU$4,3,FALSE),"")))))</f>
        <v/>
      </c>
      <c r="BA105" s="49" t="str">
        <f>IF(AND(BB105&lt;&gt;"",ISNA(VLOOKUP(BB105,BB$7:BB104,1,FALSE))),MAX(BA$7:BA104)+1,"")</f>
        <v/>
      </c>
      <c r="BB105" s="50" t="str">
        <f t="shared" si="66"/>
        <v/>
      </c>
      <c r="BC105" s="49" t="str">
        <f>IF(AND(BD105&lt;&gt;"",ISNA(VLOOKUP(BD105,BD$7:BD104,1,FALSE))),MAX(BC$7:BC104)+1,"")</f>
        <v/>
      </c>
      <c r="BD105" s="50" t="str">
        <f t="shared" si="67"/>
        <v/>
      </c>
      <c r="BE105" s="49" t="str">
        <f>IF(AND(BF105&lt;&gt;"",ISNA(VLOOKUP(BF105,BF$7:BF104,1,FALSE))),MAX(BE$7:BE104)+1,"")</f>
        <v/>
      </c>
      <c r="BF105" s="50" t="str">
        <f t="shared" si="68"/>
        <v/>
      </c>
      <c r="BG105" s="50" t="str">
        <f t="shared" si="69"/>
        <v xml:space="preserve">22x0,5 </v>
      </c>
      <c r="BH105" s="50" t="str">
        <f t="shared" si="70"/>
        <v xml:space="preserve">22x2 </v>
      </c>
      <c r="BI105" s="47" t="str">
        <f t="shared" si="71"/>
        <v/>
      </c>
      <c r="BJ105" s="47" t="str">
        <f t="shared" si="72"/>
        <v/>
      </c>
      <c r="BK105" s="47" t="str">
        <f t="shared" si="73"/>
        <v/>
      </c>
      <c r="BL105" s="47" t="str">
        <f t="shared" si="74"/>
        <v/>
      </c>
      <c r="BM105" s="47" t="str">
        <f t="shared" si="75"/>
        <v/>
      </c>
      <c r="BN105" s="51" t="str">
        <f t="shared" si="76"/>
        <v/>
      </c>
      <c r="BO105" s="51" t="str">
        <f t="shared" si="77"/>
        <v/>
      </c>
      <c r="BP105" s="51" t="str">
        <f t="shared" si="78"/>
        <v/>
      </c>
      <c r="BQ105" s="51" t="str">
        <f t="shared" si="79"/>
        <v/>
      </c>
      <c r="BR105" s="51" t="str">
        <f t="shared" si="80"/>
        <v/>
      </c>
      <c r="BS105" s="51" t="str">
        <f t="shared" si="81"/>
        <v/>
      </c>
      <c r="BT105" s="47" t="str">
        <f t="shared" si="82"/>
        <v/>
      </c>
      <c r="BU105" s="59" t="s">
        <v>428</v>
      </c>
      <c r="BV105" s="48" t="s">
        <v>423</v>
      </c>
      <c r="BW105" s="97"/>
      <c r="BX105" s="98"/>
      <c r="BY105" s="88"/>
      <c r="BZ105" s="99"/>
      <c r="CA105" s="100" t="s">
        <v>2394</v>
      </c>
      <c r="CB105" s="101" t="s">
        <v>103</v>
      </c>
      <c r="CC105" s="101">
        <v>321</v>
      </c>
      <c r="CD105" s="100">
        <v>18.87</v>
      </c>
      <c r="CE105" s="103"/>
      <c r="CF105" s="101" t="s">
        <v>804</v>
      </c>
      <c r="CG105" s="101">
        <v>5.7960000000000003</v>
      </c>
      <c r="CH105" s="101"/>
      <c r="CI105" s="104"/>
      <c r="CJ105" s="105" t="s">
        <v>103</v>
      </c>
      <c r="CL105" s="44"/>
      <c r="CN105" s="52">
        <f t="shared" si="83"/>
        <v>0</v>
      </c>
      <c r="CO105" s="53">
        <f t="shared" si="84"/>
        <v>0</v>
      </c>
      <c r="CP105" s="54">
        <f t="shared" si="85"/>
        <v>0</v>
      </c>
      <c r="CS105" s="3"/>
      <c r="CT105" s="9"/>
      <c r="CU105" s="9"/>
      <c r="CV105" s="9"/>
      <c r="CW105" s="9"/>
    </row>
    <row r="106" spans="1:101" ht="11.25" customHeight="1" x14ac:dyDescent="0.2">
      <c r="A106" s="22" t="str">
        <f>IF(D106&lt;&gt;"",MAX($A$7:A105)+1,"")</f>
        <v/>
      </c>
      <c r="B106" s="45"/>
      <c r="C106" s="45"/>
      <c r="D106" s="46"/>
      <c r="E106" s="46"/>
      <c r="F106" s="46"/>
      <c r="G106" s="70"/>
      <c r="H106" s="47" t="str">
        <f t="shared" si="50"/>
        <v/>
      </c>
      <c r="I106" s="46"/>
      <c r="J106" s="46"/>
      <c r="K106" s="45"/>
      <c r="L106" s="47" t="str">
        <f t="shared" si="51"/>
        <v/>
      </c>
      <c r="M106" s="46"/>
      <c r="N106" s="46"/>
      <c r="O106" s="45"/>
      <c r="P106" s="45"/>
      <c r="Q106" s="48" t="str">
        <f t="shared" si="52"/>
        <v/>
      </c>
      <c r="R106" s="48" t="str">
        <f t="shared" si="53"/>
        <v/>
      </c>
      <c r="S106" s="48" t="str">
        <f t="shared" si="54"/>
        <v/>
      </c>
      <c r="T106" s="48" t="str">
        <f t="shared" si="55"/>
        <v/>
      </c>
      <c r="U106" s="70"/>
      <c r="V106" s="70"/>
      <c r="W106" s="45"/>
      <c r="X106" s="45"/>
      <c r="Y106" s="45"/>
      <c r="Z106" s="45"/>
      <c r="AA106" s="48" t="str">
        <f t="shared" si="56"/>
        <v/>
      </c>
      <c r="AB106" s="48" t="str">
        <f t="shared" si="57"/>
        <v/>
      </c>
      <c r="AC106" s="3"/>
      <c r="AD106" s="47" t="str">
        <f ca="1">IF(ROW()-7&lt;=MAX($AX$8:$AX$305),CONCATENATE(IF(AND(AZ106&lt;&gt;"",AY106&lt;&gt;"Drážkovanie"),IF(RIGHT(VLOOKUP(ROW()-7,$AX$8:$AZ$305,2,FALSE),4)="dyha","Hrana ",IF(MID(VLOOKUP(ROW()-7,$AX$8:$AZ$305,2,FALSE),1,3)="HPL","","ABS ")),""),VLOOKUP(ROW()-7,$AX$8:$AZ$305,2,FALSE)),IF(ROW()-7&lt;=MAX($AX$8:$AX$305)+1,IF(SUM($AN$7:AN105)&lt;2,"Min. objednávka","Spolu odhad"),IF(AND(ROW()-7&lt;=MAX($AX$8:$AX$305)+2,AD105&lt;&gt;"Spolu odhad"),"Spolu odhad","")))</f>
        <v/>
      </c>
      <c r="AE106" s="47"/>
      <c r="AF106" s="47"/>
      <c r="AG106" s="47" t="str">
        <f t="shared" ca="1" si="58"/>
        <v/>
      </c>
      <c r="AH106" s="47" t="str">
        <f t="shared" ca="1" si="59"/>
        <v/>
      </c>
      <c r="AI106" s="47" t="str">
        <f t="shared" ca="1" si="60"/>
        <v/>
      </c>
      <c r="AJ106" s="117" t="str">
        <f t="shared" ca="1" si="61"/>
        <v/>
      </c>
      <c r="AK106" s="47" t="str">
        <f ca="1">IF(AY106&lt;&gt;"",ROUNDUP(IF(AX106&lt;=$BC$7,SUMIF($BB$8:$BB$299,AY106,$BJ$8:$BJ$299),0)+IF(AND(AX106&gt;$BC$7,AX106&lt;=$BE$7),SUMIF($BD$8:$BD$299,AY106,$BL$8:$BL$299),0)+IF(AND(AX106&gt;MAX($BC$7:$BC$299),AX106&lt;=MAX($BE$7:$BE$299)),SUMIF($BF$8:$BF$299,AY106,$BM$8:$BM$299),0),3),IF(AD106="dovoz odhad",SUMIF($AL$7:AL105,"m2",$AG$7:AG105),IF(AD106="lišta pod 80 mm",$AZ$304,IF(AD106="Drážkovanie",SUM($BN$8:$BN$299),IF(AD106="Zlepovanie (spájanie)",ROUNDUP(SUM($BK$8:$BK$299),3),IF(AD106="Formatovanie zlep. dielcov",ROUNDUP(SUM($BI$8:$BI$299),3),IF(AD106="Otvor na pánt Ø 35 mm",ROUNDUP(SUM($BT$8:$BT$299),3),"")))))))</f>
        <v/>
      </c>
      <c r="AL106" s="47" t="str">
        <f t="shared" ca="1" si="62"/>
        <v/>
      </c>
      <c r="AM106" s="119" t="str">
        <f t="shared" ca="1" si="63"/>
        <v/>
      </c>
      <c r="AN106" s="120" t="str">
        <f ca="1">IF(AD106="","",IF(AD106="Min. objednávka",2-SUM($AN$7:AN105),IF(AD106="Spolu odhad",ROUND(SUM($AN$7:AN105),2),IF(AM106="","???",ROUND(AG106*AM106,2)))))</f>
        <v/>
      </c>
      <c r="AO106" s="3"/>
      <c r="AP106" s="89" t="str">
        <f t="shared" si="64"/>
        <v/>
      </c>
      <c r="AQ106" s="3"/>
      <c r="AR106" s="22">
        <f t="shared" si="65"/>
        <v>1</v>
      </c>
      <c r="AS106" s="3"/>
      <c r="AT106" s="3"/>
      <c r="AU106" s="3"/>
      <c r="AV106" s="3"/>
      <c r="AW106" s="3"/>
      <c r="AX106" s="47" t="str">
        <f>IF(MAX($AX$7:AX105)+1&lt;=$AS$4,MAX($AX$7:AX105)+1,"")</f>
        <v/>
      </c>
      <c r="AY106" s="47" t="str">
        <f>IF(MAX($AX$7:AX105)+1&gt;$AS$4,"",IF(AX106&lt;=$BC$7,VLOOKUP(AX106,BA$8:BB$299,2,FALSE),IF(AX106&lt;=$BE$7,VLOOKUP(AX106,BC$8:BD$299,2,FALSE),IF(AX106&lt;=MAX($BE$8:$BE$299),VLOOKUP(AX106,BE$8:BF$299,2,FALSE),IF(AX106=$AS$4,VLOOKUP(AX106,$AS$4:$AU$4,2,FALSE),"")))))</f>
        <v/>
      </c>
      <c r="AZ106" s="47" t="str">
        <f>IF(MAX($AX$7:AX105)+1&gt;$AS$4,"",IF(AX106&lt;=$BC$7,"",IF(AX106&lt;=$BE$7,MID(VLOOKUP(AX106,BC$8:BD$299,2,FALSE),1,1),IF(AX106&lt;=MAX($BE$8:$BE$299),MID(VLOOKUP(AX106,BE$8:BF$299,2,FALSE),1,1),IF(AX106&lt;=$AS$4,VLOOKUP(AX106,$AS$4:$AU$4,3,FALSE),"")))))</f>
        <v/>
      </c>
      <c r="BA106" s="49" t="str">
        <f>IF(AND(BB106&lt;&gt;"",ISNA(VLOOKUP(BB106,BB$7:BB105,1,FALSE))),MAX(BA$7:BA105)+1,"")</f>
        <v/>
      </c>
      <c r="BB106" s="50" t="str">
        <f t="shared" si="66"/>
        <v/>
      </c>
      <c r="BC106" s="49" t="str">
        <f>IF(AND(BD106&lt;&gt;"",ISNA(VLOOKUP(BD106,BD$7:BD105,1,FALSE))),MAX(BC$7:BC105)+1,"")</f>
        <v/>
      </c>
      <c r="BD106" s="50" t="str">
        <f t="shared" si="67"/>
        <v/>
      </c>
      <c r="BE106" s="49" t="str">
        <f>IF(AND(BF106&lt;&gt;"",ISNA(VLOOKUP(BF106,BF$7:BF105,1,FALSE))),MAX(BE$7:BE105)+1,"")</f>
        <v/>
      </c>
      <c r="BF106" s="50" t="str">
        <f t="shared" si="68"/>
        <v/>
      </c>
      <c r="BG106" s="50" t="str">
        <f t="shared" si="69"/>
        <v xml:space="preserve">22x0,5 </v>
      </c>
      <c r="BH106" s="50" t="str">
        <f t="shared" si="70"/>
        <v xml:space="preserve">22x2 </v>
      </c>
      <c r="BI106" s="47" t="str">
        <f t="shared" si="71"/>
        <v/>
      </c>
      <c r="BJ106" s="47" t="str">
        <f t="shared" si="72"/>
        <v/>
      </c>
      <c r="BK106" s="47" t="str">
        <f t="shared" si="73"/>
        <v/>
      </c>
      <c r="BL106" s="47" t="str">
        <f t="shared" si="74"/>
        <v/>
      </c>
      <c r="BM106" s="47" t="str">
        <f t="shared" si="75"/>
        <v/>
      </c>
      <c r="BN106" s="51" t="str">
        <f t="shared" si="76"/>
        <v/>
      </c>
      <c r="BO106" s="51" t="str">
        <f t="shared" si="77"/>
        <v/>
      </c>
      <c r="BP106" s="51" t="str">
        <f t="shared" si="78"/>
        <v/>
      </c>
      <c r="BQ106" s="51" t="str">
        <f t="shared" si="79"/>
        <v/>
      </c>
      <c r="BR106" s="51" t="str">
        <f t="shared" si="80"/>
        <v/>
      </c>
      <c r="BS106" s="51" t="str">
        <f t="shared" si="81"/>
        <v/>
      </c>
      <c r="BT106" s="47" t="str">
        <f t="shared" si="82"/>
        <v/>
      </c>
      <c r="BU106" s="59" t="s">
        <v>430</v>
      </c>
      <c r="BV106" s="48" t="s">
        <v>425</v>
      </c>
      <c r="BW106" s="97"/>
      <c r="BX106" s="98"/>
      <c r="BY106" s="88"/>
      <c r="BZ106" s="99"/>
      <c r="CA106" s="100" t="s">
        <v>2395</v>
      </c>
      <c r="CB106" s="101" t="s">
        <v>889</v>
      </c>
      <c r="CC106" s="101">
        <v>215</v>
      </c>
      <c r="CD106" s="100">
        <v>16.630000000000003</v>
      </c>
      <c r="CE106" s="103"/>
      <c r="CF106" s="101" t="s">
        <v>804</v>
      </c>
      <c r="CG106" s="101">
        <v>5.7960000000000003</v>
      </c>
      <c r="CH106" s="101"/>
      <c r="CI106" s="104"/>
      <c r="CJ106" s="105" t="s">
        <v>889</v>
      </c>
      <c r="CL106" s="44"/>
      <c r="CN106" s="52">
        <f t="shared" si="83"/>
        <v>0</v>
      </c>
      <c r="CO106" s="53">
        <f t="shared" si="84"/>
        <v>0</v>
      </c>
      <c r="CP106" s="54">
        <f t="shared" si="85"/>
        <v>0</v>
      </c>
      <c r="CS106" s="3"/>
      <c r="CT106" s="9"/>
      <c r="CU106" s="9"/>
      <c r="CV106" s="9"/>
      <c r="CW106" s="9"/>
    </row>
    <row r="107" spans="1:101" ht="11.25" customHeight="1" x14ac:dyDescent="0.2">
      <c r="A107" s="22" t="str">
        <f>IF(D107&lt;&gt;"",MAX($A$7:A106)+1,"")</f>
        <v/>
      </c>
      <c r="B107" s="45"/>
      <c r="C107" s="45"/>
      <c r="D107" s="46"/>
      <c r="E107" s="46"/>
      <c r="F107" s="46"/>
      <c r="G107" s="70"/>
      <c r="H107" s="47" t="str">
        <f t="shared" si="50"/>
        <v/>
      </c>
      <c r="I107" s="46"/>
      <c r="J107" s="46"/>
      <c r="K107" s="45"/>
      <c r="L107" s="47" t="str">
        <f t="shared" si="51"/>
        <v/>
      </c>
      <c r="M107" s="46"/>
      <c r="N107" s="46"/>
      <c r="O107" s="45"/>
      <c r="P107" s="45"/>
      <c r="Q107" s="48" t="str">
        <f t="shared" si="52"/>
        <v/>
      </c>
      <c r="R107" s="48" t="str">
        <f t="shared" si="53"/>
        <v/>
      </c>
      <c r="S107" s="48" t="str">
        <f t="shared" si="54"/>
        <v/>
      </c>
      <c r="T107" s="48" t="str">
        <f t="shared" si="55"/>
        <v/>
      </c>
      <c r="U107" s="70"/>
      <c r="V107" s="70"/>
      <c r="W107" s="45"/>
      <c r="X107" s="45"/>
      <c r="Y107" s="45"/>
      <c r="Z107" s="45"/>
      <c r="AA107" s="48" t="str">
        <f t="shared" si="56"/>
        <v/>
      </c>
      <c r="AB107" s="48" t="str">
        <f t="shared" si="57"/>
        <v/>
      </c>
      <c r="AC107" s="3"/>
      <c r="AD107" s="47" t="str">
        <f ca="1">IF(ROW()-7&lt;=MAX($AX$8:$AX$305),CONCATENATE(IF(AND(AZ107&lt;&gt;"",AY107&lt;&gt;"Drážkovanie"),IF(RIGHT(VLOOKUP(ROW()-7,$AX$8:$AZ$305,2,FALSE),4)="dyha","Hrana ",IF(MID(VLOOKUP(ROW()-7,$AX$8:$AZ$305,2,FALSE),1,3)="HPL","","ABS ")),""),VLOOKUP(ROW()-7,$AX$8:$AZ$305,2,FALSE)),IF(ROW()-7&lt;=MAX($AX$8:$AX$305)+1,IF(SUM($AN$7:AN106)&lt;2,"Min. objednávka","Spolu odhad"),IF(AND(ROW()-7&lt;=MAX($AX$8:$AX$305)+2,AD106&lt;&gt;"Spolu odhad"),"Spolu odhad","")))</f>
        <v/>
      </c>
      <c r="AE107" s="47"/>
      <c r="AF107" s="47"/>
      <c r="AG107" s="47" t="str">
        <f t="shared" ca="1" si="58"/>
        <v/>
      </c>
      <c r="AH107" s="47" t="str">
        <f t="shared" ca="1" si="59"/>
        <v/>
      </c>
      <c r="AI107" s="47" t="str">
        <f t="shared" ca="1" si="60"/>
        <v/>
      </c>
      <c r="AJ107" s="117" t="str">
        <f t="shared" ca="1" si="61"/>
        <v/>
      </c>
      <c r="AK107" s="47" t="str">
        <f ca="1">IF(AY107&lt;&gt;"",ROUNDUP(IF(AX107&lt;=$BC$7,SUMIF($BB$8:$BB$299,AY107,$BJ$8:$BJ$299),0)+IF(AND(AX107&gt;$BC$7,AX107&lt;=$BE$7),SUMIF($BD$8:$BD$299,AY107,$BL$8:$BL$299),0)+IF(AND(AX107&gt;MAX($BC$7:$BC$299),AX107&lt;=MAX($BE$7:$BE$299)),SUMIF($BF$8:$BF$299,AY107,$BM$8:$BM$299),0),3),IF(AD107="dovoz odhad",SUMIF($AL$7:AL106,"m2",$AG$7:AG106),IF(AD107="lišta pod 80 mm",$AZ$304,IF(AD107="Drážkovanie",SUM($BN$8:$BN$299),IF(AD107="Zlepovanie (spájanie)",ROUNDUP(SUM($BK$8:$BK$299),3),IF(AD107="Formatovanie zlep. dielcov",ROUNDUP(SUM($BI$8:$BI$299),3),IF(AD107="Otvor na pánt Ø 35 mm",ROUNDUP(SUM($BT$8:$BT$299),3),"")))))))</f>
        <v/>
      </c>
      <c r="AL107" s="47" t="str">
        <f t="shared" ca="1" si="62"/>
        <v/>
      </c>
      <c r="AM107" s="119" t="str">
        <f t="shared" ca="1" si="63"/>
        <v/>
      </c>
      <c r="AN107" s="120" t="str">
        <f ca="1">IF(AD107="","",IF(AD107="Min. objednávka",2-SUM($AN$7:AN106),IF(AD107="Spolu odhad",ROUND(SUM($AN$7:AN106),2),IF(AM107="","???",ROUND(AG107*AM107,2)))))</f>
        <v/>
      </c>
      <c r="AO107" s="3"/>
      <c r="AP107" s="89" t="str">
        <f t="shared" si="64"/>
        <v/>
      </c>
      <c r="AQ107" s="3"/>
      <c r="AR107" s="22">
        <f t="shared" si="65"/>
        <v>1</v>
      </c>
      <c r="AS107" s="3"/>
      <c r="AT107" s="3"/>
      <c r="AU107" s="3"/>
      <c r="AV107" s="3"/>
      <c r="AW107" s="3"/>
      <c r="AX107" s="47" t="str">
        <f>IF(MAX($AX$7:AX106)+1&lt;=$AS$4,MAX($AX$7:AX106)+1,"")</f>
        <v/>
      </c>
      <c r="AY107" s="47" t="str">
        <f>IF(MAX($AX$7:AX106)+1&gt;$AS$4,"",IF(AX107&lt;=$BC$7,VLOOKUP(AX107,BA$8:BB$299,2,FALSE),IF(AX107&lt;=$BE$7,VLOOKUP(AX107,BC$8:BD$299,2,FALSE),IF(AX107&lt;=MAX($BE$8:$BE$299),VLOOKUP(AX107,BE$8:BF$299,2,FALSE),IF(AX107=$AS$4,VLOOKUP(AX107,$AS$4:$AU$4,2,FALSE),"")))))</f>
        <v/>
      </c>
      <c r="AZ107" s="47" t="str">
        <f>IF(MAX($AX$7:AX106)+1&gt;$AS$4,"",IF(AX107&lt;=$BC$7,"",IF(AX107&lt;=$BE$7,MID(VLOOKUP(AX107,BC$8:BD$299,2,FALSE),1,1),IF(AX107&lt;=MAX($BE$8:$BE$299),MID(VLOOKUP(AX107,BE$8:BF$299,2,FALSE),1,1),IF(AX107&lt;=$AS$4,VLOOKUP(AX107,$AS$4:$AU$4,3,FALSE),"")))))</f>
        <v/>
      </c>
      <c r="BA107" s="49" t="str">
        <f>IF(AND(BB107&lt;&gt;"",ISNA(VLOOKUP(BB107,BB$7:BB106,1,FALSE))),MAX(BA$7:BA106)+1,"")</f>
        <v/>
      </c>
      <c r="BB107" s="50" t="str">
        <f t="shared" si="66"/>
        <v/>
      </c>
      <c r="BC107" s="49" t="str">
        <f>IF(AND(BD107&lt;&gt;"",ISNA(VLOOKUP(BD107,BD$7:BD106,1,FALSE))),MAX(BC$7:BC106)+1,"")</f>
        <v/>
      </c>
      <c r="BD107" s="50" t="str">
        <f t="shared" si="67"/>
        <v/>
      </c>
      <c r="BE107" s="49" t="str">
        <f>IF(AND(BF107&lt;&gt;"",ISNA(VLOOKUP(BF107,BF$7:BF106,1,FALSE))),MAX(BE$7:BE106)+1,"")</f>
        <v/>
      </c>
      <c r="BF107" s="50" t="str">
        <f t="shared" si="68"/>
        <v/>
      </c>
      <c r="BG107" s="50" t="str">
        <f t="shared" si="69"/>
        <v xml:space="preserve">22x0,5 </v>
      </c>
      <c r="BH107" s="50" t="str">
        <f t="shared" si="70"/>
        <v xml:space="preserve">22x2 </v>
      </c>
      <c r="BI107" s="47" t="str">
        <f t="shared" si="71"/>
        <v/>
      </c>
      <c r="BJ107" s="47" t="str">
        <f t="shared" si="72"/>
        <v/>
      </c>
      <c r="BK107" s="47" t="str">
        <f t="shared" si="73"/>
        <v/>
      </c>
      <c r="BL107" s="47" t="str">
        <f t="shared" si="74"/>
        <v/>
      </c>
      <c r="BM107" s="47" t="str">
        <f t="shared" si="75"/>
        <v/>
      </c>
      <c r="BN107" s="51" t="str">
        <f t="shared" si="76"/>
        <v/>
      </c>
      <c r="BO107" s="51" t="str">
        <f t="shared" si="77"/>
        <v/>
      </c>
      <c r="BP107" s="51" t="str">
        <f t="shared" si="78"/>
        <v/>
      </c>
      <c r="BQ107" s="51" t="str">
        <f t="shared" si="79"/>
        <v/>
      </c>
      <c r="BR107" s="51" t="str">
        <f t="shared" si="80"/>
        <v/>
      </c>
      <c r="BS107" s="51" t="str">
        <f t="shared" si="81"/>
        <v/>
      </c>
      <c r="BT107" s="47" t="str">
        <f t="shared" si="82"/>
        <v/>
      </c>
      <c r="BU107" s="59" t="s">
        <v>432</v>
      </c>
      <c r="BV107" s="48" t="s">
        <v>427</v>
      </c>
      <c r="BW107" s="97"/>
      <c r="BX107" s="98"/>
      <c r="BY107" s="88"/>
      <c r="BZ107" s="99"/>
      <c r="CA107" s="100" t="s">
        <v>2396</v>
      </c>
      <c r="CB107" s="101" t="s">
        <v>104</v>
      </c>
      <c r="CC107" s="101">
        <v>322</v>
      </c>
      <c r="CD107" s="100">
        <v>18.87</v>
      </c>
      <c r="CE107" s="103"/>
      <c r="CF107" s="101" t="s">
        <v>804</v>
      </c>
      <c r="CG107" s="101">
        <v>5.7960000000000003</v>
      </c>
      <c r="CH107" s="101"/>
      <c r="CI107" s="104"/>
      <c r="CJ107" s="105" t="s">
        <v>104</v>
      </c>
      <c r="CL107" s="44"/>
      <c r="CN107" s="52">
        <f t="shared" si="83"/>
        <v>0</v>
      </c>
      <c r="CO107" s="53">
        <f t="shared" si="84"/>
        <v>0</v>
      </c>
      <c r="CP107" s="54">
        <f t="shared" si="85"/>
        <v>0</v>
      </c>
      <c r="CS107" s="3"/>
      <c r="CT107" s="9"/>
      <c r="CU107" s="9"/>
      <c r="CV107" s="9"/>
      <c r="CW107" s="9"/>
    </row>
    <row r="108" spans="1:101" ht="11.25" customHeight="1" x14ac:dyDescent="0.2">
      <c r="A108" s="22" t="str">
        <f>IF(D108&lt;&gt;"",MAX($A$7:A107)+1,"")</f>
        <v/>
      </c>
      <c r="B108" s="45"/>
      <c r="C108" s="45"/>
      <c r="D108" s="46"/>
      <c r="E108" s="46"/>
      <c r="F108" s="46"/>
      <c r="G108" s="70"/>
      <c r="H108" s="47" t="str">
        <f t="shared" si="50"/>
        <v/>
      </c>
      <c r="I108" s="46"/>
      <c r="J108" s="46"/>
      <c r="K108" s="45"/>
      <c r="L108" s="47" t="str">
        <f t="shared" si="51"/>
        <v/>
      </c>
      <c r="M108" s="46"/>
      <c r="N108" s="46"/>
      <c r="O108" s="45"/>
      <c r="P108" s="45"/>
      <c r="Q108" s="48" t="str">
        <f t="shared" si="52"/>
        <v/>
      </c>
      <c r="R108" s="48" t="str">
        <f t="shared" si="53"/>
        <v/>
      </c>
      <c r="S108" s="48" t="str">
        <f t="shared" si="54"/>
        <v/>
      </c>
      <c r="T108" s="48" t="str">
        <f t="shared" si="55"/>
        <v/>
      </c>
      <c r="U108" s="70"/>
      <c r="V108" s="70"/>
      <c r="W108" s="45"/>
      <c r="X108" s="45"/>
      <c r="Y108" s="45"/>
      <c r="Z108" s="45"/>
      <c r="AA108" s="48" t="str">
        <f t="shared" si="56"/>
        <v/>
      </c>
      <c r="AB108" s="48" t="str">
        <f t="shared" si="57"/>
        <v/>
      </c>
      <c r="AC108" s="3"/>
      <c r="AD108" s="47" t="str">
        <f ca="1">IF(ROW()-7&lt;=MAX($AX$8:$AX$305),CONCATENATE(IF(AND(AZ108&lt;&gt;"",AY108&lt;&gt;"Drážkovanie"),IF(RIGHT(VLOOKUP(ROW()-7,$AX$8:$AZ$305,2,FALSE),4)="dyha","Hrana ",IF(MID(VLOOKUP(ROW()-7,$AX$8:$AZ$305,2,FALSE),1,3)="HPL","","ABS ")),""),VLOOKUP(ROW()-7,$AX$8:$AZ$305,2,FALSE)),IF(ROW()-7&lt;=MAX($AX$8:$AX$305)+1,IF(SUM($AN$7:AN107)&lt;2,"Min. objednávka","Spolu odhad"),IF(AND(ROW()-7&lt;=MAX($AX$8:$AX$305)+2,AD107&lt;&gt;"Spolu odhad"),"Spolu odhad","")))</f>
        <v/>
      </c>
      <c r="AE108" s="47"/>
      <c r="AF108" s="47"/>
      <c r="AG108" s="47" t="str">
        <f t="shared" ca="1" si="58"/>
        <v/>
      </c>
      <c r="AH108" s="47" t="str">
        <f t="shared" ca="1" si="59"/>
        <v/>
      </c>
      <c r="AI108" s="47" t="str">
        <f t="shared" ca="1" si="60"/>
        <v/>
      </c>
      <c r="AJ108" s="117" t="str">
        <f t="shared" ca="1" si="61"/>
        <v/>
      </c>
      <c r="AK108" s="47" t="str">
        <f ca="1">IF(AY108&lt;&gt;"",ROUNDUP(IF(AX108&lt;=$BC$7,SUMIF($BB$8:$BB$299,AY108,$BJ$8:$BJ$299),0)+IF(AND(AX108&gt;$BC$7,AX108&lt;=$BE$7),SUMIF($BD$8:$BD$299,AY108,$BL$8:$BL$299),0)+IF(AND(AX108&gt;MAX($BC$7:$BC$299),AX108&lt;=MAX($BE$7:$BE$299)),SUMIF($BF$8:$BF$299,AY108,$BM$8:$BM$299),0),3),IF(AD108="dovoz odhad",SUMIF($AL$7:AL107,"m2",$AG$7:AG107),IF(AD108="lišta pod 80 mm",$AZ$304,IF(AD108="Drážkovanie",SUM($BN$8:$BN$299),IF(AD108="Zlepovanie (spájanie)",ROUNDUP(SUM($BK$8:$BK$299),3),IF(AD108="Formatovanie zlep. dielcov",ROUNDUP(SUM($BI$8:$BI$299),3),IF(AD108="Otvor na pánt Ø 35 mm",ROUNDUP(SUM($BT$8:$BT$299),3),"")))))))</f>
        <v/>
      </c>
      <c r="AL108" s="47" t="str">
        <f t="shared" ca="1" si="62"/>
        <v/>
      </c>
      <c r="AM108" s="119" t="str">
        <f t="shared" ca="1" si="63"/>
        <v/>
      </c>
      <c r="AN108" s="120" t="str">
        <f ca="1">IF(AD108="","",IF(AD108="Min. objednávka",2-SUM($AN$7:AN107),IF(AD108="Spolu odhad",ROUND(SUM($AN$7:AN107),2),IF(AM108="","???",ROUND(AG108*AM108,2)))))</f>
        <v/>
      </c>
      <c r="AO108" s="3"/>
      <c r="AP108" s="89" t="str">
        <f t="shared" si="64"/>
        <v/>
      </c>
      <c r="AQ108" s="3"/>
      <c r="AR108" s="22">
        <f t="shared" si="65"/>
        <v>1</v>
      </c>
      <c r="AS108" s="3"/>
      <c r="AT108" s="3"/>
      <c r="AU108" s="3"/>
      <c r="AV108" s="3"/>
      <c r="AW108" s="3"/>
      <c r="AX108" s="47" t="str">
        <f>IF(MAX($AX$7:AX107)+1&lt;=$AS$4,MAX($AX$7:AX107)+1,"")</f>
        <v/>
      </c>
      <c r="AY108" s="47" t="str">
        <f>IF(MAX($AX$7:AX107)+1&gt;$AS$4,"",IF(AX108&lt;=$BC$7,VLOOKUP(AX108,BA$8:BB$299,2,FALSE),IF(AX108&lt;=$BE$7,VLOOKUP(AX108,BC$8:BD$299,2,FALSE),IF(AX108&lt;=MAX($BE$8:$BE$299),VLOOKUP(AX108,BE$8:BF$299,2,FALSE),IF(AX108=$AS$4,VLOOKUP(AX108,$AS$4:$AU$4,2,FALSE),"")))))</f>
        <v/>
      </c>
      <c r="AZ108" s="47" t="str">
        <f>IF(MAX($AX$7:AX107)+1&gt;$AS$4,"",IF(AX108&lt;=$BC$7,"",IF(AX108&lt;=$BE$7,MID(VLOOKUP(AX108,BC$8:BD$299,2,FALSE),1,1),IF(AX108&lt;=MAX($BE$8:$BE$299),MID(VLOOKUP(AX108,BE$8:BF$299,2,FALSE),1,1),IF(AX108&lt;=$AS$4,VLOOKUP(AX108,$AS$4:$AU$4,3,FALSE),"")))))</f>
        <v/>
      </c>
      <c r="BA108" s="49" t="str">
        <f>IF(AND(BB108&lt;&gt;"",ISNA(VLOOKUP(BB108,BB$7:BB107,1,FALSE))),MAX(BA$7:BA107)+1,"")</f>
        <v/>
      </c>
      <c r="BB108" s="50" t="str">
        <f t="shared" si="66"/>
        <v/>
      </c>
      <c r="BC108" s="49" t="str">
        <f>IF(AND(BD108&lt;&gt;"",ISNA(VLOOKUP(BD108,BD$7:BD107,1,FALSE))),MAX(BC$7:BC107)+1,"")</f>
        <v/>
      </c>
      <c r="BD108" s="50" t="str">
        <f t="shared" si="67"/>
        <v/>
      </c>
      <c r="BE108" s="49" t="str">
        <f>IF(AND(BF108&lt;&gt;"",ISNA(VLOOKUP(BF108,BF$7:BF107,1,FALSE))),MAX(BE$7:BE107)+1,"")</f>
        <v/>
      </c>
      <c r="BF108" s="50" t="str">
        <f t="shared" si="68"/>
        <v/>
      </c>
      <c r="BG108" s="50" t="str">
        <f t="shared" si="69"/>
        <v xml:space="preserve">22x0,5 </v>
      </c>
      <c r="BH108" s="50" t="str">
        <f t="shared" si="70"/>
        <v xml:space="preserve">22x2 </v>
      </c>
      <c r="BI108" s="47" t="str">
        <f t="shared" si="71"/>
        <v/>
      </c>
      <c r="BJ108" s="47" t="str">
        <f t="shared" si="72"/>
        <v/>
      </c>
      <c r="BK108" s="47" t="str">
        <f t="shared" si="73"/>
        <v/>
      </c>
      <c r="BL108" s="47" t="str">
        <f t="shared" si="74"/>
        <v/>
      </c>
      <c r="BM108" s="47" t="str">
        <f t="shared" si="75"/>
        <v/>
      </c>
      <c r="BN108" s="51" t="str">
        <f t="shared" si="76"/>
        <v/>
      </c>
      <c r="BO108" s="51" t="str">
        <f t="shared" si="77"/>
        <v/>
      </c>
      <c r="BP108" s="51" t="str">
        <f t="shared" si="78"/>
        <v/>
      </c>
      <c r="BQ108" s="51" t="str">
        <f t="shared" si="79"/>
        <v/>
      </c>
      <c r="BR108" s="51" t="str">
        <f t="shared" si="80"/>
        <v/>
      </c>
      <c r="BS108" s="51" t="str">
        <f t="shared" si="81"/>
        <v/>
      </c>
      <c r="BT108" s="47" t="str">
        <f t="shared" si="82"/>
        <v/>
      </c>
      <c r="BU108" s="59" t="s">
        <v>434</v>
      </c>
      <c r="BV108" s="48" t="s">
        <v>429</v>
      </c>
      <c r="BW108" s="97"/>
      <c r="BX108" s="98"/>
      <c r="BY108" s="88"/>
      <c r="BZ108" s="99"/>
      <c r="CA108" s="100" t="s">
        <v>2397</v>
      </c>
      <c r="CB108" s="101" t="s">
        <v>890</v>
      </c>
      <c r="CC108" s="101">
        <v>323</v>
      </c>
      <c r="CD108" s="100">
        <v>15.84</v>
      </c>
      <c r="CE108" s="103"/>
      <c r="CF108" s="101" t="s">
        <v>804</v>
      </c>
      <c r="CG108" s="101">
        <v>5.7960000000000003</v>
      </c>
      <c r="CH108" s="101"/>
      <c r="CI108" s="104"/>
      <c r="CJ108" s="105" t="s">
        <v>890</v>
      </c>
      <c r="CL108" s="44"/>
      <c r="CN108" s="52">
        <f t="shared" si="83"/>
        <v>0</v>
      </c>
      <c r="CO108" s="53">
        <f t="shared" si="84"/>
        <v>0</v>
      </c>
      <c r="CP108" s="54">
        <f t="shared" si="85"/>
        <v>0</v>
      </c>
      <c r="CS108" s="3"/>
      <c r="CT108" s="9"/>
      <c r="CU108" s="9"/>
      <c r="CV108" s="9"/>
      <c r="CW108" s="9"/>
    </row>
    <row r="109" spans="1:101" ht="11.25" customHeight="1" x14ac:dyDescent="0.2">
      <c r="A109" s="22" t="str">
        <f>IF(D109&lt;&gt;"",MAX($A$7:A108)+1,"")</f>
        <v/>
      </c>
      <c r="B109" s="45"/>
      <c r="C109" s="45"/>
      <c r="D109" s="46"/>
      <c r="E109" s="46"/>
      <c r="F109" s="46"/>
      <c r="G109" s="70"/>
      <c r="H109" s="47" t="str">
        <f t="shared" si="50"/>
        <v/>
      </c>
      <c r="I109" s="46"/>
      <c r="J109" s="46"/>
      <c r="K109" s="45"/>
      <c r="L109" s="47" t="str">
        <f t="shared" si="51"/>
        <v/>
      </c>
      <c r="M109" s="46"/>
      <c r="N109" s="46"/>
      <c r="O109" s="45"/>
      <c r="P109" s="45"/>
      <c r="Q109" s="48" t="str">
        <f t="shared" si="52"/>
        <v/>
      </c>
      <c r="R109" s="48" t="str">
        <f t="shared" si="53"/>
        <v/>
      </c>
      <c r="S109" s="48" t="str">
        <f t="shared" si="54"/>
        <v/>
      </c>
      <c r="T109" s="48" t="str">
        <f t="shared" si="55"/>
        <v/>
      </c>
      <c r="U109" s="70"/>
      <c r="V109" s="70"/>
      <c r="W109" s="45"/>
      <c r="X109" s="45"/>
      <c r="Y109" s="45"/>
      <c r="Z109" s="45"/>
      <c r="AA109" s="48" t="str">
        <f t="shared" si="56"/>
        <v/>
      </c>
      <c r="AB109" s="48" t="str">
        <f t="shared" si="57"/>
        <v/>
      </c>
      <c r="AC109" s="3"/>
      <c r="AD109" s="47" t="str">
        <f ca="1">IF(ROW()-7&lt;=MAX($AX$8:$AX$305),CONCATENATE(IF(AND(AZ109&lt;&gt;"",AY109&lt;&gt;"Drážkovanie"),IF(RIGHT(VLOOKUP(ROW()-7,$AX$8:$AZ$305,2,FALSE),4)="dyha","Hrana ",IF(MID(VLOOKUP(ROW()-7,$AX$8:$AZ$305,2,FALSE),1,3)="HPL","","ABS ")),""),VLOOKUP(ROW()-7,$AX$8:$AZ$305,2,FALSE)),IF(ROW()-7&lt;=MAX($AX$8:$AX$305)+1,IF(SUM($AN$7:AN108)&lt;2,"Min. objednávka","Spolu odhad"),IF(AND(ROW()-7&lt;=MAX($AX$8:$AX$305)+2,AD108&lt;&gt;"Spolu odhad"),"Spolu odhad","")))</f>
        <v/>
      </c>
      <c r="AE109" s="47"/>
      <c r="AF109" s="47"/>
      <c r="AG109" s="47" t="str">
        <f t="shared" ca="1" si="58"/>
        <v/>
      </c>
      <c r="AH109" s="47" t="str">
        <f t="shared" ca="1" si="59"/>
        <v/>
      </c>
      <c r="AI109" s="47" t="str">
        <f t="shared" ca="1" si="60"/>
        <v/>
      </c>
      <c r="AJ109" s="117" t="str">
        <f t="shared" ca="1" si="61"/>
        <v/>
      </c>
      <c r="AK109" s="47" t="str">
        <f ca="1">IF(AY109&lt;&gt;"",ROUNDUP(IF(AX109&lt;=$BC$7,SUMIF($BB$8:$BB$299,AY109,$BJ$8:$BJ$299),0)+IF(AND(AX109&gt;$BC$7,AX109&lt;=$BE$7),SUMIF($BD$8:$BD$299,AY109,$BL$8:$BL$299),0)+IF(AND(AX109&gt;MAX($BC$7:$BC$299),AX109&lt;=MAX($BE$7:$BE$299)),SUMIF($BF$8:$BF$299,AY109,$BM$8:$BM$299),0),3),IF(AD109="dovoz odhad",SUMIF($AL$7:AL108,"m2",$AG$7:AG108),IF(AD109="lišta pod 80 mm",$AZ$304,IF(AD109="Drážkovanie",SUM($BN$8:$BN$299),IF(AD109="Zlepovanie (spájanie)",ROUNDUP(SUM($BK$8:$BK$299),3),IF(AD109="Formatovanie zlep. dielcov",ROUNDUP(SUM($BI$8:$BI$299),3),IF(AD109="Otvor na pánt Ø 35 mm",ROUNDUP(SUM($BT$8:$BT$299),3),"")))))))</f>
        <v/>
      </c>
      <c r="AL109" s="47" t="str">
        <f t="shared" ca="1" si="62"/>
        <v/>
      </c>
      <c r="AM109" s="119" t="str">
        <f t="shared" ca="1" si="63"/>
        <v/>
      </c>
      <c r="AN109" s="120" t="str">
        <f ca="1">IF(AD109="","",IF(AD109="Min. objednávka",2-SUM($AN$7:AN108),IF(AD109="Spolu odhad",ROUND(SUM($AN$7:AN108),2),IF(AM109="","???",ROUND(AG109*AM109,2)))))</f>
        <v/>
      </c>
      <c r="AO109" s="3"/>
      <c r="AP109" s="89" t="str">
        <f t="shared" si="64"/>
        <v/>
      </c>
      <c r="AQ109" s="3"/>
      <c r="AR109" s="22">
        <f t="shared" si="65"/>
        <v>1</v>
      </c>
      <c r="AS109" s="3"/>
      <c r="AT109" s="3"/>
      <c r="AU109" s="3"/>
      <c r="AV109" s="3"/>
      <c r="AW109" s="3"/>
      <c r="AX109" s="47" t="str">
        <f>IF(MAX($AX$7:AX108)+1&lt;=$AS$4,MAX($AX$7:AX108)+1,"")</f>
        <v/>
      </c>
      <c r="AY109" s="47" t="str">
        <f>IF(MAX($AX$7:AX108)+1&gt;$AS$4,"",IF(AX109&lt;=$BC$7,VLOOKUP(AX109,BA$8:BB$299,2,FALSE),IF(AX109&lt;=$BE$7,VLOOKUP(AX109,BC$8:BD$299,2,FALSE),IF(AX109&lt;=MAX($BE$8:$BE$299),VLOOKUP(AX109,BE$8:BF$299,2,FALSE),IF(AX109=$AS$4,VLOOKUP(AX109,$AS$4:$AU$4,2,FALSE),"")))))</f>
        <v/>
      </c>
      <c r="AZ109" s="47" t="str">
        <f>IF(MAX($AX$7:AX108)+1&gt;$AS$4,"",IF(AX109&lt;=$BC$7,"",IF(AX109&lt;=$BE$7,MID(VLOOKUP(AX109,BC$8:BD$299,2,FALSE),1,1),IF(AX109&lt;=MAX($BE$8:$BE$299),MID(VLOOKUP(AX109,BE$8:BF$299,2,FALSE),1,1),IF(AX109&lt;=$AS$4,VLOOKUP(AX109,$AS$4:$AU$4,3,FALSE),"")))))</f>
        <v/>
      </c>
      <c r="BA109" s="49" t="str">
        <f>IF(AND(BB109&lt;&gt;"",ISNA(VLOOKUP(BB109,BB$7:BB108,1,FALSE))),MAX(BA$7:BA108)+1,"")</f>
        <v/>
      </c>
      <c r="BB109" s="50" t="str">
        <f t="shared" si="66"/>
        <v/>
      </c>
      <c r="BC109" s="49" t="str">
        <f>IF(AND(BD109&lt;&gt;"",ISNA(VLOOKUP(BD109,BD$7:BD108,1,FALSE))),MAX(BC$7:BC108)+1,"")</f>
        <v/>
      </c>
      <c r="BD109" s="50" t="str">
        <f t="shared" si="67"/>
        <v/>
      </c>
      <c r="BE109" s="49" t="str">
        <f>IF(AND(BF109&lt;&gt;"",ISNA(VLOOKUP(BF109,BF$7:BF108,1,FALSE))),MAX(BE$7:BE108)+1,"")</f>
        <v/>
      </c>
      <c r="BF109" s="50" t="str">
        <f t="shared" si="68"/>
        <v/>
      </c>
      <c r="BG109" s="50" t="str">
        <f t="shared" si="69"/>
        <v xml:space="preserve">22x0,5 </v>
      </c>
      <c r="BH109" s="50" t="str">
        <f t="shared" si="70"/>
        <v xml:space="preserve">22x2 </v>
      </c>
      <c r="BI109" s="47" t="str">
        <f t="shared" si="71"/>
        <v/>
      </c>
      <c r="BJ109" s="47" t="str">
        <f t="shared" si="72"/>
        <v/>
      </c>
      <c r="BK109" s="47" t="str">
        <f t="shared" si="73"/>
        <v/>
      </c>
      <c r="BL109" s="47" t="str">
        <f t="shared" si="74"/>
        <v/>
      </c>
      <c r="BM109" s="47" t="str">
        <f t="shared" si="75"/>
        <v/>
      </c>
      <c r="BN109" s="51" t="str">
        <f t="shared" si="76"/>
        <v/>
      </c>
      <c r="BO109" s="51" t="str">
        <f t="shared" si="77"/>
        <v/>
      </c>
      <c r="BP109" s="51" t="str">
        <f t="shared" si="78"/>
        <v/>
      </c>
      <c r="BQ109" s="51" t="str">
        <f t="shared" si="79"/>
        <v/>
      </c>
      <c r="BR109" s="51" t="str">
        <f t="shared" si="80"/>
        <v/>
      </c>
      <c r="BS109" s="51" t="str">
        <f t="shared" si="81"/>
        <v/>
      </c>
      <c r="BT109" s="47" t="str">
        <f t="shared" si="82"/>
        <v/>
      </c>
      <c r="BU109" s="59" t="s">
        <v>436</v>
      </c>
      <c r="BV109" s="48" t="s">
        <v>431</v>
      </c>
      <c r="BW109" s="97"/>
      <c r="BX109" s="98"/>
      <c r="BY109" s="88"/>
      <c r="BZ109" s="99"/>
      <c r="CA109" s="100" t="s">
        <v>2398</v>
      </c>
      <c r="CB109" s="101" t="s">
        <v>105</v>
      </c>
      <c r="CC109" s="101">
        <v>324</v>
      </c>
      <c r="CD109" s="100">
        <v>34.58</v>
      </c>
      <c r="CE109" s="103"/>
      <c r="CF109" s="101" t="s">
        <v>804</v>
      </c>
      <c r="CG109" s="101">
        <v>5.7960000000000003</v>
      </c>
      <c r="CH109" s="101"/>
      <c r="CI109" s="104"/>
      <c r="CJ109" s="105" t="s">
        <v>105</v>
      </c>
      <c r="CL109" s="44"/>
      <c r="CN109" s="52">
        <f t="shared" si="83"/>
        <v>0</v>
      </c>
      <c r="CO109" s="53">
        <f t="shared" si="84"/>
        <v>0</v>
      </c>
      <c r="CP109" s="54">
        <f t="shared" si="85"/>
        <v>0</v>
      </c>
      <c r="CS109" s="3"/>
      <c r="CT109" s="9"/>
      <c r="CU109" s="9"/>
      <c r="CV109" s="9"/>
      <c r="CW109" s="9"/>
    </row>
    <row r="110" spans="1:101" ht="11.25" customHeight="1" x14ac:dyDescent="0.2">
      <c r="A110" s="22" t="str">
        <f>IF(D110&lt;&gt;"",MAX($A$7:A109)+1,"")</f>
        <v/>
      </c>
      <c r="B110" s="45"/>
      <c r="C110" s="45"/>
      <c r="D110" s="46"/>
      <c r="E110" s="46"/>
      <c r="F110" s="46"/>
      <c r="G110" s="70"/>
      <c r="H110" s="47" t="str">
        <f t="shared" si="50"/>
        <v/>
      </c>
      <c r="I110" s="46"/>
      <c r="J110" s="46"/>
      <c r="K110" s="45"/>
      <c r="L110" s="47" t="str">
        <f t="shared" si="51"/>
        <v/>
      </c>
      <c r="M110" s="46"/>
      <c r="N110" s="46"/>
      <c r="O110" s="45"/>
      <c r="P110" s="45"/>
      <c r="Q110" s="48" t="str">
        <f t="shared" si="52"/>
        <v/>
      </c>
      <c r="R110" s="48" t="str">
        <f t="shared" si="53"/>
        <v/>
      </c>
      <c r="S110" s="48" t="str">
        <f t="shared" si="54"/>
        <v/>
      </c>
      <c r="T110" s="48" t="str">
        <f t="shared" si="55"/>
        <v/>
      </c>
      <c r="U110" s="70"/>
      <c r="V110" s="70"/>
      <c r="W110" s="45"/>
      <c r="X110" s="45"/>
      <c r="Y110" s="45"/>
      <c r="Z110" s="45"/>
      <c r="AA110" s="48" t="str">
        <f t="shared" si="56"/>
        <v/>
      </c>
      <c r="AB110" s="48" t="str">
        <f t="shared" si="57"/>
        <v/>
      </c>
      <c r="AC110" s="3"/>
      <c r="AD110" s="47" t="str">
        <f ca="1">IF(ROW()-7&lt;=MAX($AX$8:$AX$305),CONCATENATE(IF(AND(AZ110&lt;&gt;"",AY110&lt;&gt;"Drážkovanie"),IF(RIGHT(VLOOKUP(ROW()-7,$AX$8:$AZ$305,2,FALSE),4)="dyha","Hrana ",IF(MID(VLOOKUP(ROW()-7,$AX$8:$AZ$305,2,FALSE),1,3)="HPL","","ABS ")),""),VLOOKUP(ROW()-7,$AX$8:$AZ$305,2,FALSE)),IF(ROW()-7&lt;=MAX($AX$8:$AX$305)+1,IF(SUM($AN$7:AN109)&lt;2,"Min. objednávka","Spolu odhad"),IF(AND(ROW()-7&lt;=MAX($AX$8:$AX$305)+2,AD109&lt;&gt;"Spolu odhad"),"Spolu odhad","")))</f>
        <v/>
      </c>
      <c r="AE110" s="47"/>
      <c r="AF110" s="47"/>
      <c r="AG110" s="47" t="str">
        <f t="shared" ca="1" si="58"/>
        <v/>
      </c>
      <c r="AH110" s="47" t="str">
        <f t="shared" ca="1" si="59"/>
        <v/>
      </c>
      <c r="AI110" s="47" t="str">
        <f t="shared" ca="1" si="60"/>
        <v/>
      </c>
      <c r="AJ110" s="117" t="str">
        <f t="shared" ca="1" si="61"/>
        <v/>
      </c>
      <c r="AK110" s="47" t="str">
        <f ca="1">IF(AY110&lt;&gt;"",ROUNDUP(IF(AX110&lt;=$BC$7,SUMIF($BB$8:$BB$299,AY110,$BJ$8:$BJ$299),0)+IF(AND(AX110&gt;$BC$7,AX110&lt;=$BE$7),SUMIF($BD$8:$BD$299,AY110,$BL$8:$BL$299),0)+IF(AND(AX110&gt;MAX($BC$7:$BC$299),AX110&lt;=MAX($BE$7:$BE$299)),SUMIF($BF$8:$BF$299,AY110,$BM$8:$BM$299),0),3),IF(AD110="dovoz odhad",SUMIF($AL$7:AL109,"m2",$AG$7:AG109),IF(AD110="lišta pod 80 mm",$AZ$304,IF(AD110="Drážkovanie",SUM($BN$8:$BN$299),IF(AD110="Zlepovanie (spájanie)",ROUNDUP(SUM($BK$8:$BK$299),3),IF(AD110="Formatovanie zlep. dielcov",ROUNDUP(SUM($BI$8:$BI$299),3),IF(AD110="Otvor na pánt Ø 35 mm",ROUNDUP(SUM($BT$8:$BT$299),3),"")))))))</f>
        <v/>
      </c>
      <c r="AL110" s="47" t="str">
        <f t="shared" ca="1" si="62"/>
        <v/>
      </c>
      <c r="AM110" s="119" t="str">
        <f t="shared" ca="1" si="63"/>
        <v/>
      </c>
      <c r="AN110" s="120" t="str">
        <f ca="1">IF(AD110="","",IF(AD110="Min. objednávka",2-SUM($AN$7:AN109),IF(AD110="Spolu odhad",ROUND(SUM($AN$7:AN109),2),IF(AM110="","???",ROUND(AG110*AM110,2)))))</f>
        <v/>
      </c>
      <c r="AO110" s="3"/>
      <c r="AP110" s="89" t="str">
        <f t="shared" si="64"/>
        <v/>
      </c>
      <c r="AQ110" s="3"/>
      <c r="AR110" s="22">
        <f t="shared" si="65"/>
        <v>1</v>
      </c>
      <c r="AS110" s="3"/>
      <c r="AT110" s="3"/>
      <c r="AU110" s="3"/>
      <c r="AV110" s="3"/>
      <c r="AW110" s="3"/>
      <c r="AX110" s="47" t="str">
        <f>IF(MAX($AX$7:AX109)+1&lt;=$AS$4,MAX($AX$7:AX109)+1,"")</f>
        <v/>
      </c>
      <c r="AY110" s="47" t="str">
        <f>IF(MAX($AX$7:AX109)+1&gt;$AS$4,"",IF(AX110&lt;=$BC$7,VLOOKUP(AX110,BA$8:BB$299,2,FALSE),IF(AX110&lt;=$BE$7,VLOOKUP(AX110,BC$8:BD$299,2,FALSE),IF(AX110&lt;=MAX($BE$8:$BE$299),VLOOKUP(AX110,BE$8:BF$299,2,FALSE),IF(AX110=$AS$4,VLOOKUP(AX110,$AS$4:$AU$4,2,FALSE),"")))))</f>
        <v/>
      </c>
      <c r="AZ110" s="47" t="str">
        <f>IF(MAX($AX$7:AX109)+1&gt;$AS$4,"",IF(AX110&lt;=$BC$7,"",IF(AX110&lt;=$BE$7,MID(VLOOKUP(AX110,BC$8:BD$299,2,FALSE),1,1),IF(AX110&lt;=MAX($BE$8:$BE$299),MID(VLOOKUP(AX110,BE$8:BF$299,2,FALSE),1,1),IF(AX110&lt;=$AS$4,VLOOKUP(AX110,$AS$4:$AU$4,3,FALSE),"")))))</f>
        <v/>
      </c>
      <c r="BA110" s="49" t="str">
        <f>IF(AND(BB110&lt;&gt;"",ISNA(VLOOKUP(BB110,BB$7:BB109,1,FALSE))),MAX(BA$7:BA109)+1,"")</f>
        <v/>
      </c>
      <c r="BB110" s="50" t="str">
        <f t="shared" si="66"/>
        <v/>
      </c>
      <c r="BC110" s="49" t="str">
        <f>IF(AND(BD110&lt;&gt;"",ISNA(VLOOKUP(BD110,BD$7:BD109,1,FALSE))),MAX(BC$7:BC109)+1,"")</f>
        <v/>
      </c>
      <c r="BD110" s="50" t="str">
        <f t="shared" si="67"/>
        <v/>
      </c>
      <c r="BE110" s="49" t="str">
        <f>IF(AND(BF110&lt;&gt;"",ISNA(VLOOKUP(BF110,BF$7:BF109,1,FALSE))),MAX(BE$7:BE109)+1,"")</f>
        <v/>
      </c>
      <c r="BF110" s="50" t="str">
        <f t="shared" si="68"/>
        <v/>
      </c>
      <c r="BG110" s="50" t="str">
        <f t="shared" si="69"/>
        <v xml:space="preserve">22x0,5 </v>
      </c>
      <c r="BH110" s="50" t="str">
        <f t="shared" si="70"/>
        <v xml:space="preserve">22x2 </v>
      </c>
      <c r="BI110" s="47" t="str">
        <f t="shared" si="71"/>
        <v/>
      </c>
      <c r="BJ110" s="47" t="str">
        <f t="shared" si="72"/>
        <v/>
      </c>
      <c r="BK110" s="47" t="str">
        <f t="shared" si="73"/>
        <v/>
      </c>
      <c r="BL110" s="47" t="str">
        <f t="shared" si="74"/>
        <v/>
      </c>
      <c r="BM110" s="47" t="str">
        <f t="shared" si="75"/>
        <v/>
      </c>
      <c r="BN110" s="51" t="str">
        <f t="shared" si="76"/>
        <v/>
      </c>
      <c r="BO110" s="51" t="str">
        <f t="shared" si="77"/>
        <v/>
      </c>
      <c r="BP110" s="51" t="str">
        <f t="shared" si="78"/>
        <v/>
      </c>
      <c r="BQ110" s="51" t="str">
        <f t="shared" si="79"/>
        <v/>
      </c>
      <c r="BR110" s="51" t="str">
        <f t="shared" si="80"/>
        <v/>
      </c>
      <c r="BS110" s="51" t="str">
        <f t="shared" si="81"/>
        <v/>
      </c>
      <c r="BT110" s="47" t="str">
        <f t="shared" si="82"/>
        <v/>
      </c>
      <c r="BU110" s="59" t="s">
        <v>438</v>
      </c>
      <c r="BV110" s="48" t="s">
        <v>433</v>
      </c>
      <c r="BW110" s="97"/>
      <c r="BX110" s="98"/>
      <c r="BY110" s="88"/>
      <c r="BZ110" s="99"/>
      <c r="CA110" s="100" t="s">
        <v>2399</v>
      </c>
      <c r="CB110" s="101" t="s">
        <v>106</v>
      </c>
      <c r="CC110" s="101">
        <v>325</v>
      </c>
      <c r="CD110" s="100">
        <v>11.92</v>
      </c>
      <c r="CE110" s="103"/>
      <c r="CF110" s="101" t="s">
        <v>804</v>
      </c>
      <c r="CG110" s="101">
        <v>5.7960000000000003</v>
      </c>
      <c r="CH110" s="101"/>
      <c r="CI110" s="104"/>
      <c r="CJ110" s="105" t="s">
        <v>106</v>
      </c>
      <c r="CL110" s="44"/>
      <c r="CN110" s="52">
        <f t="shared" si="83"/>
        <v>0</v>
      </c>
      <c r="CO110" s="53">
        <f t="shared" si="84"/>
        <v>0</v>
      </c>
      <c r="CP110" s="54">
        <f t="shared" si="85"/>
        <v>0</v>
      </c>
      <c r="CS110" s="3"/>
      <c r="CT110" s="9"/>
      <c r="CU110" s="9"/>
      <c r="CV110" s="9"/>
      <c r="CW110" s="9"/>
    </row>
    <row r="111" spans="1:101" ht="11.25" customHeight="1" x14ac:dyDescent="0.2">
      <c r="A111" s="22" t="str">
        <f>IF(D111&lt;&gt;"",MAX($A$7:A110)+1,"")</f>
        <v/>
      </c>
      <c r="B111" s="45"/>
      <c r="C111" s="45"/>
      <c r="D111" s="46"/>
      <c r="E111" s="46"/>
      <c r="F111" s="46"/>
      <c r="G111" s="70"/>
      <c r="H111" s="47" t="str">
        <f t="shared" si="50"/>
        <v/>
      </c>
      <c r="I111" s="46"/>
      <c r="J111" s="46"/>
      <c r="K111" s="45"/>
      <c r="L111" s="47" t="str">
        <f t="shared" si="51"/>
        <v/>
      </c>
      <c r="M111" s="46"/>
      <c r="N111" s="46"/>
      <c r="O111" s="45"/>
      <c r="P111" s="45"/>
      <c r="Q111" s="48" t="str">
        <f t="shared" si="52"/>
        <v/>
      </c>
      <c r="R111" s="48" t="str">
        <f t="shared" si="53"/>
        <v/>
      </c>
      <c r="S111" s="48" t="str">
        <f t="shared" si="54"/>
        <v/>
      </c>
      <c r="T111" s="48" t="str">
        <f t="shared" si="55"/>
        <v/>
      </c>
      <c r="U111" s="70"/>
      <c r="V111" s="70"/>
      <c r="W111" s="45"/>
      <c r="X111" s="45"/>
      <c r="Y111" s="45"/>
      <c r="Z111" s="45"/>
      <c r="AA111" s="48" t="str">
        <f t="shared" si="56"/>
        <v/>
      </c>
      <c r="AB111" s="48" t="str">
        <f t="shared" si="57"/>
        <v/>
      </c>
      <c r="AC111" s="3"/>
      <c r="AD111" s="47" t="str">
        <f ca="1">IF(ROW()-7&lt;=MAX($AX$8:$AX$305),CONCATENATE(IF(AND(AZ111&lt;&gt;"",AY111&lt;&gt;"Drážkovanie"),IF(RIGHT(VLOOKUP(ROW()-7,$AX$8:$AZ$305,2,FALSE),4)="dyha","Hrana ",IF(MID(VLOOKUP(ROW()-7,$AX$8:$AZ$305,2,FALSE),1,3)="HPL","","ABS ")),""),VLOOKUP(ROW()-7,$AX$8:$AZ$305,2,FALSE)),IF(ROW()-7&lt;=MAX($AX$8:$AX$305)+1,IF(SUM($AN$7:AN110)&lt;2,"Min. objednávka","Spolu odhad"),IF(AND(ROW()-7&lt;=MAX($AX$8:$AX$305)+2,AD110&lt;&gt;"Spolu odhad"),"Spolu odhad","")))</f>
        <v/>
      </c>
      <c r="AE111" s="47"/>
      <c r="AF111" s="47"/>
      <c r="AG111" s="47" t="str">
        <f t="shared" ca="1" si="58"/>
        <v/>
      </c>
      <c r="AH111" s="47" t="str">
        <f t="shared" ca="1" si="59"/>
        <v/>
      </c>
      <c r="AI111" s="47" t="str">
        <f t="shared" ca="1" si="60"/>
        <v/>
      </c>
      <c r="AJ111" s="117" t="str">
        <f t="shared" ca="1" si="61"/>
        <v/>
      </c>
      <c r="AK111" s="47" t="str">
        <f ca="1">IF(AY111&lt;&gt;"",ROUNDUP(IF(AX111&lt;=$BC$7,SUMIF($BB$8:$BB$299,AY111,$BJ$8:$BJ$299),0)+IF(AND(AX111&gt;$BC$7,AX111&lt;=$BE$7),SUMIF($BD$8:$BD$299,AY111,$BL$8:$BL$299),0)+IF(AND(AX111&gt;MAX($BC$7:$BC$299),AX111&lt;=MAX($BE$7:$BE$299)),SUMIF($BF$8:$BF$299,AY111,$BM$8:$BM$299),0),3),IF(AD111="dovoz odhad",SUMIF($AL$7:AL110,"m2",$AG$7:AG110),IF(AD111="lišta pod 80 mm",$AZ$304,IF(AD111="Drážkovanie",SUM($BN$8:$BN$299),IF(AD111="Zlepovanie (spájanie)",ROUNDUP(SUM($BK$8:$BK$299),3),IF(AD111="Formatovanie zlep. dielcov",ROUNDUP(SUM($BI$8:$BI$299),3),IF(AD111="Otvor na pánt Ø 35 mm",ROUNDUP(SUM($BT$8:$BT$299),3),"")))))))</f>
        <v/>
      </c>
      <c r="AL111" s="47" t="str">
        <f t="shared" ca="1" si="62"/>
        <v/>
      </c>
      <c r="AM111" s="119" t="str">
        <f t="shared" ca="1" si="63"/>
        <v/>
      </c>
      <c r="AN111" s="120" t="str">
        <f ca="1">IF(AD111="","",IF(AD111="Min. objednávka",2-SUM($AN$7:AN110),IF(AD111="Spolu odhad",ROUND(SUM($AN$7:AN110),2),IF(AM111="","???",ROUND(AG111*AM111,2)))))</f>
        <v/>
      </c>
      <c r="AO111" s="3"/>
      <c r="AP111" s="89" t="str">
        <f t="shared" si="64"/>
        <v/>
      </c>
      <c r="AQ111" s="3"/>
      <c r="AR111" s="22">
        <f t="shared" si="65"/>
        <v>1</v>
      </c>
      <c r="AS111" s="3"/>
      <c r="AT111" s="3"/>
      <c r="AU111" s="3"/>
      <c r="AV111" s="3"/>
      <c r="AW111" s="3"/>
      <c r="AX111" s="47" t="str">
        <f>IF(MAX($AX$7:AX110)+1&lt;=$AS$4,MAX($AX$7:AX110)+1,"")</f>
        <v/>
      </c>
      <c r="AY111" s="47" t="str">
        <f>IF(MAX($AX$7:AX110)+1&gt;$AS$4,"",IF(AX111&lt;=$BC$7,VLOOKUP(AX111,BA$8:BB$299,2,FALSE),IF(AX111&lt;=$BE$7,VLOOKUP(AX111,BC$8:BD$299,2,FALSE),IF(AX111&lt;=MAX($BE$8:$BE$299),VLOOKUP(AX111,BE$8:BF$299,2,FALSE),IF(AX111=$AS$4,VLOOKUP(AX111,$AS$4:$AU$4,2,FALSE),"")))))</f>
        <v/>
      </c>
      <c r="AZ111" s="47" t="str">
        <f>IF(MAX($AX$7:AX110)+1&gt;$AS$4,"",IF(AX111&lt;=$BC$7,"",IF(AX111&lt;=$BE$7,MID(VLOOKUP(AX111,BC$8:BD$299,2,FALSE),1,1),IF(AX111&lt;=MAX($BE$8:$BE$299),MID(VLOOKUP(AX111,BE$8:BF$299,2,FALSE),1,1),IF(AX111&lt;=$AS$4,VLOOKUP(AX111,$AS$4:$AU$4,3,FALSE),"")))))</f>
        <v/>
      </c>
      <c r="BA111" s="49" t="str">
        <f>IF(AND(BB111&lt;&gt;"",ISNA(VLOOKUP(BB111,BB$7:BB110,1,FALSE))),MAX(BA$7:BA110)+1,"")</f>
        <v/>
      </c>
      <c r="BB111" s="50" t="str">
        <f t="shared" si="66"/>
        <v/>
      </c>
      <c r="BC111" s="49" t="str">
        <f>IF(AND(BD111&lt;&gt;"",ISNA(VLOOKUP(BD111,BD$7:BD110,1,FALSE))),MAX(BC$7:BC110)+1,"")</f>
        <v/>
      </c>
      <c r="BD111" s="50" t="str">
        <f t="shared" si="67"/>
        <v/>
      </c>
      <c r="BE111" s="49" t="str">
        <f>IF(AND(BF111&lt;&gt;"",ISNA(VLOOKUP(BF111,BF$7:BF110,1,FALSE))),MAX(BE$7:BE110)+1,"")</f>
        <v/>
      </c>
      <c r="BF111" s="50" t="str">
        <f t="shared" si="68"/>
        <v/>
      </c>
      <c r="BG111" s="50" t="str">
        <f t="shared" si="69"/>
        <v xml:space="preserve">22x0,5 </v>
      </c>
      <c r="BH111" s="50" t="str">
        <f t="shared" si="70"/>
        <v xml:space="preserve">22x2 </v>
      </c>
      <c r="BI111" s="47" t="str">
        <f t="shared" si="71"/>
        <v/>
      </c>
      <c r="BJ111" s="47" t="str">
        <f t="shared" si="72"/>
        <v/>
      </c>
      <c r="BK111" s="47" t="str">
        <f t="shared" si="73"/>
        <v/>
      </c>
      <c r="BL111" s="47" t="str">
        <f t="shared" si="74"/>
        <v/>
      </c>
      <c r="BM111" s="47" t="str">
        <f t="shared" si="75"/>
        <v/>
      </c>
      <c r="BN111" s="51" t="str">
        <f t="shared" si="76"/>
        <v/>
      </c>
      <c r="BO111" s="51" t="str">
        <f t="shared" si="77"/>
        <v/>
      </c>
      <c r="BP111" s="51" t="str">
        <f t="shared" si="78"/>
        <v/>
      </c>
      <c r="BQ111" s="51" t="str">
        <f t="shared" si="79"/>
        <v/>
      </c>
      <c r="BR111" s="51" t="str">
        <f t="shared" si="80"/>
        <v/>
      </c>
      <c r="BS111" s="51" t="str">
        <f t="shared" si="81"/>
        <v/>
      </c>
      <c r="BT111" s="47" t="str">
        <f t="shared" si="82"/>
        <v/>
      </c>
      <c r="BU111" s="59" t="s">
        <v>440</v>
      </c>
      <c r="BV111" s="48" t="s">
        <v>435</v>
      </c>
      <c r="BW111" s="97"/>
      <c r="BX111" s="98"/>
      <c r="BY111" s="88"/>
      <c r="BZ111" s="99"/>
      <c r="CA111" s="100" t="s">
        <v>2400</v>
      </c>
      <c r="CB111" s="101" t="s">
        <v>107</v>
      </c>
      <c r="CC111" s="101">
        <v>326</v>
      </c>
      <c r="CD111" s="100">
        <v>14.33</v>
      </c>
      <c r="CE111" s="103"/>
      <c r="CF111" s="101" t="s">
        <v>804</v>
      </c>
      <c r="CG111" s="101">
        <v>5.7960000000000003</v>
      </c>
      <c r="CH111" s="101"/>
      <c r="CI111" s="104"/>
      <c r="CJ111" s="105" t="s">
        <v>107</v>
      </c>
      <c r="CL111" s="44"/>
      <c r="CN111" s="52">
        <f t="shared" si="83"/>
        <v>0</v>
      </c>
      <c r="CO111" s="53">
        <f t="shared" si="84"/>
        <v>0</v>
      </c>
      <c r="CP111" s="54">
        <f t="shared" si="85"/>
        <v>0</v>
      </c>
      <c r="CS111" s="3"/>
      <c r="CT111" s="9"/>
      <c r="CU111" s="9"/>
      <c r="CV111" s="9"/>
      <c r="CW111" s="9"/>
    </row>
    <row r="112" spans="1:101" ht="11.25" customHeight="1" x14ac:dyDescent="0.2">
      <c r="A112" s="22" t="str">
        <f>IF(D112&lt;&gt;"",MAX($A$7:A111)+1,"")</f>
        <v/>
      </c>
      <c r="B112" s="45"/>
      <c r="C112" s="45"/>
      <c r="D112" s="46"/>
      <c r="E112" s="46"/>
      <c r="F112" s="46"/>
      <c r="G112" s="70"/>
      <c r="H112" s="47" t="str">
        <f t="shared" si="50"/>
        <v/>
      </c>
      <c r="I112" s="46"/>
      <c r="J112" s="46"/>
      <c r="K112" s="45"/>
      <c r="L112" s="47" t="str">
        <f t="shared" si="51"/>
        <v/>
      </c>
      <c r="M112" s="46"/>
      <c r="N112" s="46"/>
      <c r="O112" s="45"/>
      <c r="P112" s="45"/>
      <c r="Q112" s="48" t="str">
        <f t="shared" si="52"/>
        <v/>
      </c>
      <c r="R112" s="48" t="str">
        <f t="shared" si="53"/>
        <v/>
      </c>
      <c r="S112" s="48" t="str">
        <f t="shared" si="54"/>
        <v/>
      </c>
      <c r="T112" s="48" t="str">
        <f t="shared" si="55"/>
        <v/>
      </c>
      <c r="U112" s="70"/>
      <c r="V112" s="70"/>
      <c r="W112" s="45"/>
      <c r="X112" s="45"/>
      <c r="Y112" s="45"/>
      <c r="Z112" s="45"/>
      <c r="AA112" s="48" t="str">
        <f t="shared" si="56"/>
        <v/>
      </c>
      <c r="AB112" s="48" t="str">
        <f t="shared" si="57"/>
        <v/>
      </c>
      <c r="AC112" s="3"/>
      <c r="AD112" s="47" t="str">
        <f ca="1">IF(ROW()-7&lt;=MAX($AX$8:$AX$305),CONCATENATE(IF(AND(AZ112&lt;&gt;"",AY112&lt;&gt;"Drážkovanie"),IF(RIGHT(VLOOKUP(ROW()-7,$AX$8:$AZ$305,2,FALSE),4)="dyha","Hrana ",IF(MID(VLOOKUP(ROW()-7,$AX$8:$AZ$305,2,FALSE),1,3)="HPL","","ABS ")),""),VLOOKUP(ROW()-7,$AX$8:$AZ$305,2,FALSE)),IF(ROW()-7&lt;=MAX($AX$8:$AX$305)+1,IF(SUM($AN$7:AN111)&lt;2,"Min. objednávka","Spolu odhad"),IF(AND(ROW()-7&lt;=MAX($AX$8:$AX$305)+2,AD111&lt;&gt;"Spolu odhad"),"Spolu odhad","")))</f>
        <v/>
      </c>
      <c r="AE112" s="47"/>
      <c r="AF112" s="47"/>
      <c r="AG112" s="47" t="str">
        <f t="shared" ca="1" si="58"/>
        <v/>
      </c>
      <c r="AH112" s="47" t="str">
        <f t="shared" ca="1" si="59"/>
        <v/>
      </c>
      <c r="AI112" s="47" t="str">
        <f t="shared" ca="1" si="60"/>
        <v/>
      </c>
      <c r="AJ112" s="117" t="str">
        <f t="shared" ca="1" si="61"/>
        <v/>
      </c>
      <c r="AK112" s="47" t="str">
        <f ca="1">IF(AY112&lt;&gt;"",ROUNDUP(IF(AX112&lt;=$BC$7,SUMIF($BB$8:$BB$299,AY112,$BJ$8:$BJ$299),0)+IF(AND(AX112&gt;$BC$7,AX112&lt;=$BE$7),SUMIF($BD$8:$BD$299,AY112,$BL$8:$BL$299),0)+IF(AND(AX112&gt;MAX($BC$7:$BC$299),AX112&lt;=MAX($BE$7:$BE$299)),SUMIF($BF$8:$BF$299,AY112,$BM$8:$BM$299),0),3),IF(AD112="dovoz odhad",SUMIF($AL$7:AL111,"m2",$AG$7:AG111),IF(AD112="lišta pod 80 mm",$AZ$304,IF(AD112="Drážkovanie",SUM($BN$8:$BN$299),IF(AD112="Zlepovanie (spájanie)",ROUNDUP(SUM($BK$8:$BK$299),3),IF(AD112="Formatovanie zlep. dielcov",ROUNDUP(SUM($BI$8:$BI$299),3),IF(AD112="Otvor na pánt Ø 35 mm",ROUNDUP(SUM($BT$8:$BT$299),3),"")))))))</f>
        <v/>
      </c>
      <c r="AL112" s="47" t="str">
        <f t="shared" ca="1" si="62"/>
        <v/>
      </c>
      <c r="AM112" s="119" t="str">
        <f t="shared" ca="1" si="63"/>
        <v/>
      </c>
      <c r="AN112" s="120" t="str">
        <f ca="1">IF(AD112="","",IF(AD112="Min. objednávka",2-SUM($AN$7:AN111),IF(AD112="Spolu odhad",ROUND(SUM($AN$7:AN111),2),IF(AM112="","???",ROUND(AG112*AM112,2)))))</f>
        <v/>
      </c>
      <c r="AO112" s="3"/>
      <c r="AP112" s="89" t="str">
        <f t="shared" si="64"/>
        <v/>
      </c>
      <c r="AQ112" s="3"/>
      <c r="AR112" s="22">
        <f t="shared" si="65"/>
        <v>1</v>
      </c>
      <c r="AS112" s="3"/>
      <c r="AT112" s="3"/>
      <c r="AU112" s="3"/>
      <c r="AV112" s="3"/>
      <c r="AW112" s="3"/>
      <c r="AX112" s="47" t="str">
        <f>IF(MAX($AX$7:AX111)+1&lt;=$AS$4,MAX($AX$7:AX111)+1,"")</f>
        <v/>
      </c>
      <c r="AY112" s="47" t="str">
        <f>IF(MAX($AX$7:AX111)+1&gt;$AS$4,"",IF(AX112&lt;=$BC$7,VLOOKUP(AX112,BA$8:BB$299,2,FALSE),IF(AX112&lt;=$BE$7,VLOOKUP(AX112,BC$8:BD$299,2,FALSE),IF(AX112&lt;=MAX($BE$8:$BE$299),VLOOKUP(AX112,BE$8:BF$299,2,FALSE),IF(AX112=$AS$4,VLOOKUP(AX112,$AS$4:$AU$4,2,FALSE),"")))))</f>
        <v/>
      </c>
      <c r="AZ112" s="47" t="str">
        <f>IF(MAX($AX$7:AX111)+1&gt;$AS$4,"",IF(AX112&lt;=$BC$7,"",IF(AX112&lt;=$BE$7,MID(VLOOKUP(AX112,BC$8:BD$299,2,FALSE),1,1),IF(AX112&lt;=MAX($BE$8:$BE$299),MID(VLOOKUP(AX112,BE$8:BF$299,2,FALSE),1,1),IF(AX112&lt;=$AS$4,VLOOKUP(AX112,$AS$4:$AU$4,3,FALSE),"")))))</f>
        <v/>
      </c>
      <c r="BA112" s="49" t="str">
        <f>IF(AND(BB112&lt;&gt;"",ISNA(VLOOKUP(BB112,BB$7:BB111,1,FALSE))),MAX(BA$7:BA111)+1,"")</f>
        <v/>
      </c>
      <c r="BB112" s="50" t="str">
        <f t="shared" si="66"/>
        <v/>
      </c>
      <c r="BC112" s="49" t="str">
        <f>IF(AND(BD112&lt;&gt;"",ISNA(VLOOKUP(BD112,BD$7:BD111,1,FALSE))),MAX(BC$7:BC111)+1,"")</f>
        <v/>
      </c>
      <c r="BD112" s="50" t="str">
        <f t="shared" si="67"/>
        <v/>
      </c>
      <c r="BE112" s="49" t="str">
        <f>IF(AND(BF112&lt;&gt;"",ISNA(VLOOKUP(BF112,BF$7:BF111,1,FALSE))),MAX(BE$7:BE111)+1,"")</f>
        <v/>
      </c>
      <c r="BF112" s="50" t="str">
        <f t="shared" si="68"/>
        <v/>
      </c>
      <c r="BG112" s="50" t="str">
        <f t="shared" si="69"/>
        <v xml:space="preserve">22x0,5 </v>
      </c>
      <c r="BH112" s="50" t="str">
        <f t="shared" si="70"/>
        <v xml:space="preserve">22x2 </v>
      </c>
      <c r="BI112" s="47" t="str">
        <f t="shared" si="71"/>
        <v/>
      </c>
      <c r="BJ112" s="47" t="str">
        <f t="shared" si="72"/>
        <v/>
      </c>
      <c r="BK112" s="47" t="str">
        <f t="shared" si="73"/>
        <v/>
      </c>
      <c r="BL112" s="47" t="str">
        <f t="shared" si="74"/>
        <v/>
      </c>
      <c r="BM112" s="47" t="str">
        <f t="shared" si="75"/>
        <v/>
      </c>
      <c r="BN112" s="51" t="str">
        <f t="shared" si="76"/>
        <v/>
      </c>
      <c r="BO112" s="51" t="str">
        <f t="shared" si="77"/>
        <v/>
      </c>
      <c r="BP112" s="51" t="str">
        <f t="shared" si="78"/>
        <v/>
      </c>
      <c r="BQ112" s="51" t="str">
        <f t="shared" si="79"/>
        <v/>
      </c>
      <c r="BR112" s="51" t="str">
        <f t="shared" si="80"/>
        <v/>
      </c>
      <c r="BS112" s="51" t="str">
        <f t="shared" si="81"/>
        <v/>
      </c>
      <c r="BT112" s="47" t="str">
        <f t="shared" si="82"/>
        <v/>
      </c>
      <c r="BU112" s="59" t="s">
        <v>442</v>
      </c>
      <c r="BV112" s="48" t="s">
        <v>437</v>
      </c>
      <c r="BW112" s="97"/>
      <c r="BX112" s="98"/>
      <c r="BY112" s="88"/>
      <c r="BZ112" s="99"/>
      <c r="CA112" s="100" t="s">
        <v>2401</v>
      </c>
      <c r="CB112" s="101" t="s">
        <v>108</v>
      </c>
      <c r="CC112" s="101">
        <v>327</v>
      </c>
      <c r="CD112" s="100">
        <v>15.09</v>
      </c>
      <c r="CE112" s="103"/>
      <c r="CF112" s="101" t="s">
        <v>804</v>
      </c>
      <c r="CG112" s="101">
        <v>5.7960000000000003</v>
      </c>
      <c r="CH112" s="101"/>
      <c r="CI112" s="104"/>
      <c r="CJ112" s="105" t="s">
        <v>108</v>
      </c>
      <c r="CL112" s="44"/>
      <c r="CN112" s="52">
        <f t="shared" si="83"/>
        <v>0</v>
      </c>
      <c r="CO112" s="53">
        <f t="shared" si="84"/>
        <v>0</v>
      </c>
      <c r="CP112" s="54">
        <f t="shared" si="85"/>
        <v>0</v>
      </c>
      <c r="CS112" s="3"/>
      <c r="CT112" s="9"/>
      <c r="CU112" s="9"/>
      <c r="CV112" s="9"/>
      <c r="CW112" s="9"/>
    </row>
    <row r="113" spans="1:101" ht="11.25" customHeight="1" x14ac:dyDescent="0.2">
      <c r="A113" s="22" t="str">
        <f>IF(D113&lt;&gt;"",MAX($A$7:A112)+1,"")</f>
        <v/>
      </c>
      <c r="B113" s="45"/>
      <c r="C113" s="45"/>
      <c r="D113" s="46"/>
      <c r="E113" s="46"/>
      <c r="F113" s="46"/>
      <c r="G113" s="70"/>
      <c r="H113" s="47" t="str">
        <f t="shared" si="50"/>
        <v/>
      </c>
      <c r="I113" s="46"/>
      <c r="J113" s="46"/>
      <c r="K113" s="45"/>
      <c r="L113" s="47" t="str">
        <f t="shared" si="51"/>
        <v/>
      </c>
      <c r="M113" s="46"/>
      <c r="N113" s="46"/>
      <c r="O113" s="45"/>
      <c r="P113" s="45"/>
      <c r="Q113" s="48" t="str">
        <f t="shared" si="52"/>
        <v/>
      </c>
      <c r="R113" s="48" t="str">
        <f t="shared" si="53"/>
        <v/>
      </c>
      <c r="S113" s="48" t="str">
        <f t="shared" si="54"/>
        <v/>
      </c>
      <c r="T113" s="48" t="str">
        <f t="shared" si="55"/>
        <v/>
      </c>
      <c r="U113" s="70"/>
      <c r="V113" s="70"/>
      <c r="W113" s="45"/>
      <c r="X113" s="45"/>
      <c r="Y113" s="45"/>
      <c r="Z113" s="45"/>
      <c r="AA113" s="48" t="str">
        <f t="shared" si="56"/>
        <v/>
      </c>
      <c r="AB113" s="48" t="str">
        <f t="shared" si="57"/>
        <v/>
      </c>
      <c r="AC113" s="3"/>
      <c r="AD113" s="47" t="str">
        <f ca="1">IF(ROW()-7&lt;=MAX($AX$8:$AX$305),CONCATENATE(IF(AND(AZ113&lt;&gt;"",AY113&lt;&gt;"Drážkovanie"),IF(RIGHT(VLOOKUP(ROW()-7,$AX$8:$AZ$305,2,FALSE),4)="dyha","Hrana ",IF(MID(VLOOKUP(ROW()-7,$AX$8:$AZ$305,2,FALSE),1,3)="HPL","","ABS ")),""),VLOOKUP(ROW()-7,$AX$8:$AZ$305,2,FALSE)),IF(ROW()-7&lt;=MAX($AX$8:$AX$305)+1,IF(SUM($AN$7:AN112)&lt;2,"Min. objednávka","Spolu odhad"),IF(AND(ROW()-7&lt;=MAX($AX$8:$AX$305)+2,AD112&lt;&gt;"Spolu odhad"),"Spolu odhad","")))</f>
        <v/>
      </c>
      <c r="AE113" s="47"/>
      <c r="AF113" s="47"/>
      <c r="AG113" s="47" t="str">
        <f t="shared" ca="1" si="58"/>
        <v/>
      </c>
      <c r="AH113" s="47" t="str">
        <f t="shared" ca="1" si="59"/>
        <v/>
      </c>
      <c r="AI113" s="47" t="str">
        <f t="shared" ca="1" si="60"/>
        <v/>
      </c>
      <c r="AJ113" s="117" t="str">
        <f t="shared" ca="1" si="61"/>
        <v/>
      </c>
      <c r="AK113" s="47" t="str">
        <f ca="1">IF(AY113&lt;&gt;"",ROUNDUP(IF(AX113&lt;=$BC$7,SUMIF($BB$8:$BB$299,AY113,$BJ$8:$BJ$299),0)+IF(AND(AX113&gt;$BC$7,AX113&lt;=$BE$7),SUMIF($BD$8:$BD$299,AY113,$BL$8:$BL$299),0)+IF(AND(AX113&gt;MAX($BC$7:$BC$299),AX113&lt;=MAX($BE$7:$BE$299)),SUMIF($BF$8:$BF$299,AY113,$BM$8:$BM$299),0),3),IF(AD113="dovoz odhad",SUMIF($AL$7:AL112,"m2",$AG$7:AG112),IF(AD113="lišta pod 80 mm",$AZ$304,IF(AD113="Drážkovanie",SUM($BN$8:$BN$299),IF(AD113="Zlepovanie (spájanie)",ROUNDUP(SUM($BK$8:$BK$299),3),IF(AD113="Formatovanie zlep. dielcov",ROUNDUP(SUM($BI$8:$BI$299),3),IF(AD113="Otvor na pánt Ø 35 mm",ROUNDUP(SUM($BT$8:$BT$299),3),"")))))))</f>
        <v/>
      </c>
      <c r="AL113" s="47" t="str">
        <f t="shared" ca="1" si="62"/>
        <v/>
      </c>
      <c r="AM113" s="119" t="str">
        <f t="shared" ca="1" si="63"/>
        <v/>
      </c>
      <c r="AN113" s="120" t="str">
        <f ca="1">IF(AD113="","",IF(AD113="Min. objednávka",2-SUM($AN$7:AN112),IF(AD113="Spolu odhad",ROUND(SUM($AN$7:AN112),2),IF(AM113="","???",ROUND(AG113*AM113,2)))))</f>
        <v/>
      </c>
      <c r="AO113" s="3"/>
      <c r="AP113" s="89" t="str">
        <f t="shared" si="64"/>
        <v/>
      </c>
      <c r="AQ113" s="3"/>
      <c r="AR113" s="22">
        <f t="shared" si="65"/>
        <v>1</v>
      </c>
      <c r="AS113" s="3"/>
      <c r="AT113" s="3"/>
      <c r="AU113" s="3"/>
      <c r="AV113" s="3"/>
      <c r="AW113" s="3"/>
      <c r="AX113" s="47" t="str">
        <f>IF(MAX($AX$7:AX112)+1&lt;=$AS$4,MAX($AX$7:AX112)+1,"")</f>
        <v/>
      </c>
      <c r="AY113" s="47" t="str">
        <f>IF(MAX($AX$7:AX112)+1&gt;$AS$4,"",IF(AX113&lt;=$BC$7,VLOOKUP(AX113,BA$8:BB$299,2,FALSE),IF(AX113&lt;=$BE$7,VLOOKUP(AX113,BC$8:BD$299,2,FALSE),IF(AX113&lt;=MAX($BE$8:$BE$299),VLOOKUP(AX113,BE$8:BF$299,2,FALSE),IF(AX113=$AS$4,VLOOKUP(AX113,$AS$4:$AU$4,2,FALSE),"")))))</f>
        <v/>
      </c>
      <c r="AZ113" s="47" t="str">
        <f>IF(MAX($AX$7:AX112)+1&gt;$AS$4,"",IF(AX113&lt;=$BC$7,"",IF(AX113&lt;=$BE$7,MID(VLOOKUP(AX113,BC$8:BD$299,2,FALSE),1,1),IF(AX113&lt;=MAX($BE$8:$BE$299),MID(VLOOKUP(AX113,BE$8:BF$299,2,FALSE),1,1),IF(AX113&lt;=$AS$4,VLOOKUP(AX113,$AS$4:$AU$4,3,FALSE),"")))))</f>
        <v/>
      </c>
      <c r="BA113" s="49" t="str">
        <f>IF(AND(BB113&lt;&gt;"",ISNA(VLOOKUP(BB113,BB$7:BB112,1,FALSE))),MAX(BA$7:BA112)+1,"")</f>
        <v/>
      </c>
      <c r="BB113" s="50" t="str">
        <f t="shared" si="66"/>
        <v/>
      </c>
      <c r="BC113" s="49" t="str">
        <f>IF(AND(BD113&lt;&gt;"",ISNA(VLOOKUP(BD113,BD$7:BD112,1,FALSE))),MAX(BC$7:BC112)+1,"")</f>
        <v/>
      </c>
      <c r="BD113" s="50" t="str">
        <f t="shared" si="67"/>
        <v/>
      </c>
      <c r="BE113" s="49" t="str">
        <f>IF(AND(BF113&lt;&gt;"",ISNA(VLOOKUP(BF113,BF$7:BF112,1,FALSE))),MAX(BE$7:BE112)+1,"")</f>
        <v/>
      </c>
      <c r="BF113" s="50" t="str">
        <f t="shared" si="68"/>
        <v/>
      </c>
      <c r="BG113" s="50" t="str">
        <f t="shared" si="69"/>
        <v xml:space="preserve">22x0,5 </v>
      </c>
      <c r="BH113" s="50" t="str">
        <f t="shared" si="70"/>
        <v xml:space="preserve">22x2 </v>
      </c>
      <c r="BI113" s="47" t="str">
        <f t="shared" si="71"/>
        <v/>
      </c>
      <c r="BJ113" s="47" t="str">
        <f t="shared" si="72"/>
        <v/>
      </c>
      <c r="BK113" s="47" t="str">
        <f t="shared" si="73"/>
        <v/>
      </c>
      <c r="BL113" s="47" t="str">
        <f t="shared" si="74"/>
        <v/>
      </c>
      <c r="BM113" s="47" t="str">
        <f t="shared" si="75"/>
        <v/>
      </c>
      <c r="BN113" s="51" t="str">
        <f t="shared" si="76"/>
        <v/>
      </c>
      <c r="BO113" s="51" t="str">
        <f t="shared" si="77"/>
        <v/>
      </c>
      <c r="BP113" s="51" t="str">
        <f t="shared" si="78"/>
        <v/>
      </c>
      <c r="BQ113" s="51" t="str">
        <f t="shared" si="79"/>
        <v/>
      </c>
      <c r="BR113" s="51" t="str">
        <f t="shared" si="80"/>
        <v/>
      </c>
      <c r="BS113" s="51" t="str">
        <f t="shared" si="81"/>
        <v/>
      </c>
      <c r="BT113" s="47" t="str">
        <f t="shared" si="82"/>
        <v/>
      </c>
      <c r="BU113" s="59" t="s">
        <v>444</v>
      </c>
      <c r="BV113" s="48" t="s">
        <v>439</v>
      </c>
      <c r="BW113" s="97"/>
      <c r="BX113" s="98"/>
      <c r="BY113" s="88"/>
      <c r="BZ113" s="99"/>
      <c r="CA113" s="100" t="s">
        <v>2402</v>
      </c>
      <c r="CB113" s="101" t="s">
        <v>109</v>
      </c>
      <c r="CC113" s="101">
        <v>328</v>
      </c>
      <c r="CD113" s="100">
        <v>16.430000000000003</v>
      </c>
      <c r="CE113" s="103"/>
      <c r="CF113" s="101" t="s">
        <v>804</v>
      </c>
      <c r="CG113" s="101">
        <v>5.7960000000000003</v>
      </c>
      <c r="CH113" s="101"/>
      <c r="CI113" s="104"/>
      <c r="CJ113" s="105" t="s">
        <v>109</v>
      </c>
      <c r="CL113" s="44"/>
      <c r="CN113" s="52">
        <f t="shared" si="83"/>
        <v>0</v>
      </c>
      <c r="CO113" s="53">
        <f t="shared" si="84"/>
        <v>0</v>
      </c>
      <c r="CP113" s="54">
        <f t="shared" si="85"/>
        <v>0</v>
      </c>
      <c r="CS113" s="3"/>
      <c r="CT113" s="9"/>
      <c r="CU113" s="9"/>
      <c r="CV113" s="9"/>
      <c r="CW113" s="9"/>
    </row>
    <row r="114" spans="1:101" ht="11.25" customHeight="1" x14ac:dyDescent="0.2">
      <c r="A114" s="22" t="str">
        <f>IF(D114&lt;&gt;"",MAX($A$7:A113)+1,"")</f>
        <v/>
      </c>
      <c r="B114" s="45"/>
      <c r="C114" s="45"/>
      <c r="D114" s="46"/>
      <c r="E114" s="46"/>
      <c r="F114" s="46"/>
      <c r="G114" s="70"/>
      <c r="H114" s="47" t="str">
        <f t="shared" si="50"/>
        <v/>
      </c>
      <c r="I114" s="46"/>
      <c r="J114" s="46"/>
      <c r="K114" s="45"/>
      <c r="L114" s="47" t="str">
        <f t="shared" si="51"/>
        <v/>
      </c>
      <c r="M114" s="46"/>
      <c r="N114" s="46"/>
      <c r="O114" s="45"/>
      <c r="P114" s="45"/>
      <c r="Q114" s="48" t="str">
        <f t="shared" si="52"/>
        <v/>
      </c>
      <c r="R114" s="48" t="str">
        <f t="shared" si="53"/>
        <v/>
      </c>
      <c r="S114" s="48" t="str">
        <f t="shared" si="54"/>
        <v/>
      </c>
      <c r="T114" s="48" t="str">
        <f t="shared" si="55"/>
        <v/>
      </c>
      <c r="U114" s="70"/>
      <c r="V114" s="70"/>
      <c r="W114" s="45"/>
      <c r="X114" s="45"/>
      <c r="Y114" s="45"/>
      <c r="Z114" s="45"/>
      <c r="AA114" s="48" t="str">
        <f t="shared" si="56"/>
        <v/>
      </c>
      <c r="AB114" s="48" t="str">
        <f t="shared" si="57"/>
        <v/>
      </c>
      <c r="AC114" s="3"/>
      <c r="AD114" s="47" t="str">
        <f ca="1">IF(ROW()-7&lt;=MAX($AX$8:$AX$305),CONCATENATE(IF(AND(AZ114&lt;&gt;"",AY114&lt;&gt;"Drážkovanie"),IF(RIGHT(VLOOKUP(ROW()-7,$AX$8:$AZ$305,2,FALSE),4)="dyha","Hrana ",IF(MID(VLOOKUP(ROW()-7,$AX$8:$AZ$305,2,FALSE),1,3)="HPL","","ABS ")),""),VLOOKUP(ROW()-7,$AX$8:$AZ$305,2,FALSE)),IF(ROW()-7&lt;=MAX($AX$8:$AX$305)+1,IF(SUM($AN$7:AN113)&lt;2,"Min. objednávka","Spolu odhad"),IF(AND(ROW()-7&lt;=MAX($AX$8:$AX$305)+2,AD113&lt;&gt;"Spolu odhad"),"Spolu odhad","")))</f>
        <v/>
      </c>
      <c r="AE114" s="47"/>
      <c r="AF114" s="47"/>
      <c r="AG114" s="47" t="str">
        <f t="shared" ca="1" si="58"/>
        <v/>
      </c>
      <c r="AH114" s="47" t="str">
        <f t="shared" ca="1" si="59"/>
        <v/>
      </c>
      <c r="AI114" s="47" t="str">
        <f t="shared" ca="1" si="60"/>
        <v/>
      </c>
      <c r="AJ114" s="117" t="str">
        <f t="shared" ca="1" si="61"/>
        <v/>
      </c>
      <c r="AK114" s="47" t="str">
        <f ca="1">IF(AY114&lt;&gt;"",ROUNDUP(IF(AX114&lt;=$BC$7,SUMIF($BB$8:$BB$299,AY114,$BJ$8:$BJ$299),0)+IF(AND(AX114&gt;$BC$7,AX114&lt;=$BE$7),SUMIF($BD$8:$BD$299,AY114,$BL$8:$BL$299),0)+IF(AND(AX114&gt;MAX($BC$7:$BC$299),AX114&lt;=MAX($BE$7:$BE$299)),SUMIF($BF$8:$BF$299,AY114,$BM$8:$BM$299),0),3),IF(AD114="dovoz odhad",SUMIF($AL$7:AL113,"m2",$AG$7:AG113),IF(AD114="lišta pod 80 mm",$AZ$304,IF(AD114="Drážkovanie",SUM($BN$8:$BN$299),IF(AD114="Zlepovanie (spájanie)",ROUNDUP(SUM($BK$8:$BK$299),3),IF(AD114="Formatovanie zlep. dielcov",ROUNDUP(SUM($BI$8:$BI$299),3),IF(AD114="Otvor na pánt Ø 35 mm",ROUNDUP(SUM($BT$8:$BT$299),3),"")))))))</f>
        <v/>
      </c>
      <c r="AL114" s="47" t="str">
        <f t="shared" ca="1" si="62"/>
        <v/>
      </c>
      <c r="AM114" s="119" t="str">
        <f t="shared" ca="1" si="63"/>
        <v/>
      </c>
      <c r="AN114" s="120" t="str">
        <f ca="1">IF(AD114="","",IF(AD114="Min. objednávka",2-SUM($AN$7:AN113),IF(AD114="Spolu odhad",ROUND(SUM($AN$7:AN113),2),IF(AM114="","???",ROUND(AG114*AM114,2)))))</f>
        <v/>
      </c>
      <c r="AO114" s="3"/>
      <c r="AP114" s="89" t="str">
        <f t="shared" si="64"/>
        <v/>
      </c>
      <c r="AQ114" s="3"/>
      <c r="AR114" s="22">
        <f t="shared" si="65"/>
        <v>1</v>
      </c>
      <c r="AS114" s="3"/>
      <c r="AT114" s="3"/>
      <c r="AU114" s="3"/>
      <c r="AV114" s="3"/>
      <c r="AW114" s="3"/>
      <c r="AX114" s="47" t="str">
        <f>IF(MAX($AX$7:AX113)+1&lt;=$AS$4,MAX($AX$7:AX113)+1,"")</f>
        <v/>
      </c>
      <c r="AY114" s="47" t="str">
        <f>IF(MAX($AX$7:AX113)+1&gt;$AS$4,"",IF(AX114&lt;=$BC$7,VLOOKUP(AX114,BA$8:BB$299,2,FALSE),IF(AX114&lt;=$BE$7,VLOOKUP(AX114,BC$8:BD$299,2,FALSE),IF(AX114&lt;=MAX($BE$8:$BE$299),VLOOKUP(AX114,BE$8:BF$299,2,FALSE),IF(AX114=$AS$4,VLOOKUP(AX114,$AS$4:$AU$4,2,FALSE),"")))))</f>
        <v/>
      </c>
      <c r="AZ114" s="47" t="str">
        <f>IF(MAX($AX$7:AX113)+1&gt;$AS$4,"",IF(AX114&lt;=$BC$7,"",IF(AX114&lt;=$BE$7,MID(VLOOKUP(AX114,BC$8:BD$299,2,FALSE),1,1),IF(AX114&lt;=MAX($BE$8:$BE$299),MID(VLOOKUP(AX114,BE$8:BF$299,2,FALSE),1,1),IF(AX114&lt;=$AS$4,VLOOKUP(AX114,$AS$4:$AU$4,3,FALSE),"")))))</f>
        <v/>
      </c>
      <c r="BA114" s="49" t="str">
        <f>IF(AND(BB114&lt;&gt;"",ISNA(VLOOKUP(BB114,BB$7:BB113,1,FALSE))),MAX(BA$7:BA113)+1,"")</f>
        <v/>
      </c>
      <c r="BB114" s="50" t="str">
        <f t="shared" si="66"/>
        <v/>
      </c>
      <c r="BC114" s="49" t="str">
        <f>IF(AND(BD114&lt;&gt;"",ISNA(VLOOKUP(BD114,BD$7:BD113,1,FALSE))),MAX(BC$7:BC113)+1,"")</f>
        <v/>
      </c>
      <c r="BD114" s="50" t="str">
        <f t="shared" si="67"/>
        <v/>
      </c>
      <c r="BE114" s="49" t="str">
        <f>IF(AND(BF114&lt;&gt;"",ISNA(VLOOKUP(BF114,BF$7:BF113,1,FALSE))),MAX(BE$7:BE113)+1,"")</f>
        <v/>
      </c>
      <c r="BF114" s="50" t="str">
        <f t="shared" si="68"/>
        <v/>
      </c>
      <c r="BG114" s="50" t="str">
        <f t="shared" si="69"/>
        <v xml:space="preserve">22x0,5 </v>
      </c>
      <c r="BH114" s="50" t="str">
        <f t="shared" si="70"/>
        <v xml:space="preserve">22x2 </v>
      </c>
      <c r="BI114" s="47" t="str">
        <f t="shared" si="71"/>
        <v/>
      </c>
      <c r="BJ114" s="47" t="str">
        <f t="shared" si="72"/>
        <v/>
      </c>
      <c r="BK114" s="47" t="str">
        <f t="shared" si="73"/>
        <v/>
      </c>
      <c r="BL114" s="47" t="str">
        <f t="shared" si="74"/>
        <v/>
      </c>
      <c r="BM114" s="47" t="str">
        <f t="shared" si="75"/>
        <v/>
      </c>
      <c r="BN114" s="51" t="str">
        <f t="shared" si="76"/>
        <v/>
      </c>
      <c r="BO114" s="51" t="str">
        <f t="shared" si="77"/>
        <v/>
      </c>
      <c r="BP114" s="51" t="str">
        <f t="shared" si="78"/>
        <v/>
      </c>
      <c r="BQ114" s="51" t="str">
        <f t="shared" si="79"/>
        <v/>
      </c>
      <c r="BR114" s="51" t="str">
        <f t="shared" si="80"/>
        <v/>
      </c>
      <c r="BS114" s="51" t="str">
        <f t="shared" si="81"/>
        <v/>
      </c>
      <c r="BT114" s="47" t="str">
        <f t="shared" si="82"/>
        <v/>
      </c>
      <c r="BU114" s="59" t="s">
        <v>867</v>
      </c>
      <c r="BV114" s="48" t="s">
        <v>441</v>
      </c>
      <c r="BW114" s="97"/>
      <c r="BX114" s="98"/>
      <c r="BY114" s="88"/>
      <c r="BZ114" s="99"/>
      <c r="CA114" s="100" t="s">
        <v>2403</v>
      </c>
      <c r="CB114" s="101" t="s">
        <v>110</v>
      </c>
      <c r="CC114" s="101">
        <v>329</v>
      </c>
      <c r="CD114" s="100">
        <v>19.41</v>
      </c>
      <c r="CE114" s="103"/>
      <c r="CF114" s="101" t="s">
        <v>804</v>
      </c>
      <c r="CG114" s="101">
        <v>5.7960000000000003</v>
      </c>
      <c r="CH114" s="101"/>
      <c r="CI114" s="104"/>
      <c r="CJ114" s="105" t="s">
        <v>110</v>
      </c>
      <c r="CL114" s="44"/>
      <c r="CN114" s="52">
        <f t="shared" si="83"/>
        <v>0</v>
      </c>
      <c r="CO114" s="53">
        <f t="shared" si="84"/>
        <v>0</v>
      </c>
      <c r="CP114" s="54">
        <f t="shared" si="85"/>
        <v>0</v>
      </c>
      <c r="CS114" s="3"/>
      <c r="CT114" s="9"/>
      <c r="CU114" s="9"/>
      <c r="CV114" s="9"/>
      <c r="CW114" s="9"/>
    </row>
    <row r="115" spans="1:101" ht="11.25" customHeight="1" x14ac:dyDescent="0.2">
      <c r="A115" s="22" t="str">
        <f>IF(D115&lt;&gt;"",MAX($A$7:A114)+1,"")</f>
        <v/>
      </c>
      <c r="B115" s="45"/>
      <c r="C115" s="45"/>
      <c r="D115" s="46"/>
      <c r="E115" s="46"/>
      <c r="F115" s="46"/>
      <c r="G115" s="70"/>
      <c r="H115" s="47" t="str">
        <f t="shared" si="50"/>
        <v/>
      </c>
      <c r="I115" s="46"/>
      <c r="J115" s="46"/>
      <c r="K115" s="45"/>
      <c r="L115" s="47" t="str">
        <f t="shared" si="51"/>
        <v/>
      </c>
      <c r="M115" s="46"/>
      <c r="N115" s="46"/>
      <c r="O115" s="45"/>
      <c r="P115" s="45"/>
      <c r="Q115" s="48" t="str">
        <f t="shared" si="52"/>
        <v/>
      </c>
      <c r="R115" s="48" t="str">
        <f t="shared" si="53"/>
        <v/>
      </c>
      <c r="S115" s="48" t="str">
        <f t="shared" si="54"/>
        <v/>
      </c>
      <c r="T115" s="48" t="str">
        <f t="shared" si="55"/>
        <v/>
      </c>
      <c r="U115" s="70"/>
      <c r="V115" s="70"/>
      <c r="W115" s="45"/>
      <c r="X115" s="45"/>
      <c r="Y115" s="45"/>
      <c r="Z115" s="45"/>
      <c r="AA115" s="48" t="str">
        <f t="shared" si="56"/>
        <v/>
      </c>
      <c r="AB115" s="48" t="str">
        <f t="shared" si="57"/>
        <v/>
      </c>
      <c r="AC115" s="3"/>
      <c r="AD115" s="47" t="str">
        <f ca="1">IF(ROW()-7&lt;=MAX($AX$8:$AX$305),CONCATENATE(IF(AND(AZ115&lt;&gt;"",AY115&lt;&gt;"Drážkovanie"),IF(RIGHT(VLOOKUP(ROW()-7,$AX$8:$AZ$305,2,FALSE),4)="dyha","Hrana ",IF(MID(VLOOKUP(ROW()-7,$AX$8:$AZ$305,2,FALSE),1,3)="HPL","","ABS ")),""),VLOOKUP(ROW()-7,$AX$8:$AZ$305,2,FALSE)),IF(ROW()-7&lt;=MAX($AX$8:$AX$305)+1,IF(SUM($AN$7:AN114)&lt;2,"Min. objednávka","Spolu odhad"),IF(AND(ROW()-7&lt;=MAX($AX$8:$AX$305)+2,AD114&lt;&gt;"Spolu odhad"),"Spolu odhad","")))</f>
        <v/>
      </c>
      <c r="AE115" s="47"/>
      <c r="AF115" s="47"/>
      <c r="AG115" s="47" t="str">
        <f t="shared" ca="1" si="58"/>
        <v/>
      </c>
      <c r="AH115" s="47" t="str">
        <f t="shared" ca="1" si="59"/>
        <v/>
      </c>
      <c r="AI115" s="47" t="str">
        <f t="shared" ca="1" si="60"/>
        <v/>
      </c>
      <c r="AJ115" s="117" t="str">
        <f t="shared" ca="1" si="61"/>
        <v/>
      </c>
      <c r="AK115" s="47" t="str">
        <f ca="1">IF(AY115&lt;&gt;"",ROUNDUP(IF(AX115&lt;=$BC$7,SUMIF($BB$8:$BB$299,AY115,$BJ$8:$BJ$299),0)+IF(AND(AX115&gt;$BC$7,AX115&lt;=$BE$7),SUMIF($BD$8:$BD$299,AY115,$BL$8:$BL$299),0)+IF(AND(AX115&gt;MAX($BC$7:$BC$299),AX115&lt;=MAX($BE$7:$BE$299)),SUMIF($BF$8:$BF$299,AY115,$BM$8:$BM$299),0),3),IF(AD115="dovoz odhad",SUMIF($AL$7:AL114,"m2",$AG$7:AG114),IF(AD115="lišta pod 80 mm",$AZ$304,IF(AD115="Drážkovanie",SUM($BN$8:$BN$299),IF(AD115="Zlepovanie (spájanie)",ROUNDUP(SUM($BK$8:$BK$299),3),IF(AD115="Formatovanie zlep. dielcov",ROUNDUP(SUM($BI$8:$BI$299),3),IF(AD115="Otvor na pánt Ø 35 mm",ROUNDUP(SUM($BT$8:$BT$299),3),"")))))))</f>
        <v/>
      </c>
      <c r="AL115" s="47" t="str">
        <f t="shared" ca="1" si="62"/>
        <v/>
      </c>
      <c r="AM115" s="119" t="str">
        <f t="shared" ca="1" si="63"/>
        <v/>
      </c>
      <c r="AN115" s="120" t="str">
        <f ca="1">IF(AD115="","",IF(AD115="Min. objednávka",2-SUM($AN$7:AN114),IF(AD115="Spolu odhad",ROUND(SUM($AN$7:AN114),2),IF(AM115="","???",ROUND(AG115*AM115,2)))))</f>
        <v/>
      </c>
      <c r="AO115" s="3"/>
      <c r="AP115" s="89" t="str">
        <f t="shared" si="64"/>
        <v/>
      </c>
      <c r="AQ115" s="3"/>
      <c r="AR115" s="22">
        <f t="shared" si="65"/>
        <v>1</v>
      </c>
      <c r="AS115" s="3"/>
      <c r="AT115" s="3"/>
      <c r="AU115" s="3"/>
      <c r="AV115" s="3"/>
      <c r="AW115" s="3"/>
      <c r="AX115" s="47" t="str">
        <f>IF(MAX($AX$7:AX114)+1&lt;=$AS$4,MAX($AX$7:AX114)+1,"")</f>
        <v/>
      </c>
      <c r="AY115" s="47" t="str">
        <f>IF(MAX($AX$7:AX114)+1&gt;$AS$4,"",IF(AX115&lt;=$BC$7,VLOOKUP(AX115,BA$8:BB$299,2,FALSE),IF(AX115&lt;=$BE$7,VLOOKUP(AX115,BC$8:BD$299,2,FALSE),IF(AX115&lt;=MAX($BE$8:$BE$299),VLOOKUP(AX115,BE$8:BF$299,2,FALSE),IF(AX115=$AS$4,VLOOKUP(AX115,$AS$4:$AU$4,2,FALSE),"")))))</f>
        <v/>
      </c>
      <c r="AZ115" s="47" t="str">
        <f>IF(MAX($AX$7:AX114)+1&gt;$AS$4,"",IF(AX115&lt;=$BC$7,"",IF(AX115&lt;=$BE$7,MID(VLOOKUP(AX115,BC$8:BD$299,2,FALSE),1,1),IF(AX115&lt;=MAX($BE$8:$BE$299),MID(VLOOKUP(AX115,BE$8:BF$299,2,FALSE),1,1),IF(AX115&lt;=$AS$4,VLOOKUP(AX115,$AS$4:$AU$4,3,FALSE),"")))))</f>
        <v/>
      </c>
      <c r="BA115" s="49" t="str">
        <f>IF(AND(BB115&lt;&gt;"",ISNA(VLOOKUP(BB115,BB$7:BB114,1,FALSE))),MAX(BA$7:BA114)+1,"")</f>
        <v/>
      </c>
      <c r="BB115" s="50" t="str">
        <f t="shared" si="66"/>
        <v/>
      </c>
      <c r="BC115" s="49" t="str">
        <f>IF(AND(BD115&lt;&gt;"",ISNA(VLOOKUP(BD115,BD$7:BD114,1,FALSE))),MAX(BC$7:BC114)+1,"")</f>
        <v/>
      </c>
      <c r="BD115" s="50" t="str">
        <f t="shared" si="67"/>
        <v/>
      </c>
      <c r="BE115" s="49" t="str">
        <f>IF(AND(BF115&lt;&gt;"",ISNA(VLOOKUP(BF115,BF$7:BF114,1,FALSE))),MAX(BE$7:BE114)+1,"")</f>
        <v/>
      </c>
      <c r="BF115" s="50" t="str">
        <f t="shared" si="68"/>
        <v/>
      </c>
      <c r="BG115" s="50" t="str">
        <f t="shared" si="69"/>
        <v xml:space="preserve">22x0,5 </v>
      </c>
      <c r="BH115" s="50" t="str">
        <f t="shared" si="70"/>
        <v xml:space="preserve">22x2 </v>
      </c>
      <c r="BI115" s="47" t="str">
        <f t="shared" si="71"/>
        <v/>
      </c>
      <c r="BJ115" s="47" t="str">
        <f t="shared" si="72"/>
        <v/>
      </c>
      <c r="BK115" s="47" t="str">
        <f t="shared" si="73"/>
        <v/>
      </c>
      <c r="BL115" s="47" t="str">
        <f t="shared" si="74"/>
        <v/>
      </c>
      <c r="BM115" s="47" t="str">
        <f t="shared" si="75"/>
        <v/>
      </c>
      <c r="BN115" s="51" t="str">
        <f t="shared" si="76"/>
        <v/>
      </c>
      <c r="BO115" s="51" t="str">
        <f t="shared" si="77"/>
        <v/>
      </c>
      <c r="BP115" s="51" t="str">
        <f t="shared" si="78"/>
        <v/>
      </c>
      <c r="BQ115" s="51" t="str">
        <f t="shared" si="79"/>
        <v/>
      </c>
      <c r="BR115" s="51" t="str">
        <f t="shared" si="80"/>
        <v/>
      </c>
      <c r="BS115" s="51" t="str">
        <f t="shared" si="81"/>
        <v/>
      </c>
      <c r="BT115" s="47" t="str">
        <f t="shared" si="82"/>
        <v/>
      </c>
      <c r="BU115" s="59" t="s">
        <v>446</v>
      </c>
      <c r="BV115" s="48" t="s">
        <v>443</v>
      </c>
      <c r="BW115" s="97"/>
      <c r="BX115" s="98"/>
      <c r="BY115" s="88"/>
      <c r="BZ115" s="99"/>
      <c r="CA115" s="100" t="s">
        <v>2404</v>
      </c>
      <c r="CB115" s="101" t="s">
        <v>111</v>
      </c>
      <c r="CC115" s="101">
        <v>238</v>
      </c>
      <c r="CD115" s="100">
        <v>15.32</v>
      </c>
      <c r="CE115" s="103"/>
      <c r="CF115" s="101" t="s">
        <v>804</v>
      </c>
      <c r="CG115" s="101">
        <v>5.7960000000000003</v>
      </c>
      <c r="CH115" s="101"/>
      <c r="CI115" s="104"/>
      <c r="CJ115" s="105" t="s">
        <v>111</v>
      </c>
      <c r="CL115" s="44"/>
      <c r="CN115" s="52">
        <f t="shared" si="83"/>
        <v>0</v>
      </c>
      <c r="CO115" s="53">
        <f t="shared" si="84"/>
        <v>0</v>
      </c>
      <c r="CP115" s="54">
        <f t="shared" si="85"/>
        <v>0</v>
      </c>
      <c r="CS115" s="3"/>
      <c r="CT115" s="9"/>
      <c r="CU115" s="9"/>
      <c r="CV115" s="9"/>
      <c r="CW115" s="9"/>
    </row>
    <row r="116" spans="1:101" ht="11.25" customHeight="1" x14ac:dyDescent="0.2">
      <c r="A116" s="22" t="str">
        <f>IF(D116&lt;&gt;"",MAX($A$7:A115)+1,"")</f>
        <v/>
      </c>
      <c r="B116" s="45"/>
      <c r="C116" s="45"/>
      <c r="D116" s="46"/>
      <c r="E116" s="46"/>
      <c r="F116" s="46"/>
      <c r="G116" s="70"/>
      <c r="H116" s="47" t="str">
        <f t="shared" si="50"/>
        <v/>
      </c>
      <c r="I116" s="46"/>
      <c r="J116" s="46"/>
      <c r="K116" s="45"/>
      <c r="L116" s="47" t="str">
        <f t="shared" si="51"/>
        <v/>
      </c>
      <c r="M116" s="46"/>
      <c r="N116" s="46"/>
      <c r="O116" s="45"/>
      <c r="P116" s="45"/>
      <c r="Q116" s="48" t="str">
        <f t="shared" si="52"/>
        <v/>
      </c>
      <c r="R116" s="48" t="str">
        <f t="shared" si="53"/>
        <v/>
      </c>
      <c r="S116" s="48" t="str">
        <f t="shared" si="54"/>
        <v/>
      </c>
      <c r="T116" s="48" t="str">
        <f t="shared" si="55"/>
        <v/>
      </c>
      <c r="U116" s="70"/>
      <c r="V116" s="70"/>
      <c r="W116" s="45"/>
      <c r="X116" s="45"/>
      <c r="Y116" s="45"/>
      <c r="Z116" s="45"/>
      <c r="AA116" s="48" t="str">
        <f t="shared" si="56"/>
        <v/>
      </c>
      <c r="AB116" s="48" t="str">
        <f t="shared" si="57"/>
        <v/>
      </c>
      <c r="AC116" s="3"/>
      <c r="AD116" s="47" t="str">
        <f ca="1">IF(ROW()-7&lt;=MAX($AX$8:$AX$305),CONCATENATE(IF(AND(AZ116&lt;&gt;"",AY116&lt;&gt;"Drážkovanie"),IF(RIGHT(VLOOKUP(ROW()-7,$AX$8:$AZ$305,2,FALSE),4)="dyha","Hrana ",IF(MID(VLOOKUP(ROW()-7,$AX$8:$AZ$305,2,FALSE),1,3)="HPL","","ABS ")),""),VLOOKUP(ROW()-7,$AX$8:$AZ$305,2,FALSE)),IF(ROW()-7&lt;=MAX($AX$8:$AX$305)+1,IF(SUM($AN$7:AN115)&lt;2,"Min. objednávka","Spolu odhad"),IF(AND(ROW()-7&lt;=MAX($AX$8:$AX$305)+2,AD115&lt;&gt;"Spolu odhad"),"Spolu odhad","")))</f>
        <v/>
      </c>
      <c r="AE116" s="47"/>
      <c r="AF116" s="47"/>
      <c r="AG116" s="47" t="str">
        <f t="shared" ca="1" si="58"/>
        <v/>
      </c>
      <c r="AH116" s="47" t="str">
        <f t="shared" ca="1" si="59"/>
        <v/>
      </c>
      <c r="AI116" s="47" t="str">
        <f t="shared" ca="1" si="60"/>
        <v/>
      </c>
      <c r="AJ116" s="117" t="str">
        <f t="shared" ca="1" si="61"/>
        <v/>
      </c>
      <c r="AK116" s="47" t="str">
        <f ca="1">IF(AY116&lt;&gt;"",ROUNDUP(IF(AX116&lt;=$BC$7,SUMIF($BB$8:$BB$299,AY116,$BJ$8:$BJ$299),0)+IF(AND(AX116&gt;$BC$7,AX116&lt;=$BE$7),SUMIF($BD$8:$BD$299,AY116,$BL$8:$BL$299),0)+IF(AND(AX116&gt;MAX($BC$7:$BC$299),AX116&lt;=MAX($BE$7:$BE$299)),SUMIF($BF$8:$BF$299,AY116,$BM$8:$BM$299),0),3),IF(AD116="dovoz odhad",SUMIF($AL$7:AL115,"m2",$AG$7:AG115),IF(AD116="lišta pod 80 mm",$AZ$304,IF(AD116="Drážkovanie",SUM($BN$8:$BN$299),IF(AD116="Zlepovanie (spájanie)",ROUNDUP(SUM($BK$8:$BK$299),3),IF(AD116="Formatovanie zlep. dielcov",ROUNDUP(SUM($BI$8:$BI$299),3),IF(AD116="Otvor na pánt Ø 35 mm",ROUNDUP(SUM($BT$8:$BT$299),3),"")))))))</f>
        <v/>
      </c>
      <c r="AL116" s="47" t="str">
        <f t="shared" ca="1" si="62"/>
        <v/>
      </c>
      <c r="AM116" s="119" t="str">
        <f t="shared" ca="1" si="63"/>
        <v/>
      </c>
      <c r="AN116" s="120" t="str">
        <f ca="1">IF(AD116="","",IF(AD116="Min. objednávka",2-SUM($AN$7:AN115),IF(AD116="Spolu odhad",ROUND(SUM($AN$7:AN115),2),IF(AM116="","???",ROUND(AG116*AM116,2)))))</f>
        <v/>
      </c>
      <c r="AO116" s="3"/>
      <c r="AP116" s="89" t="str">
        <f t="shared" si="64"/>
        <v/>
      </c>
      <c r="AQ116" s="3"/>
      <c r="AR116" s="22">
        <f t="shared" si="65"/>
        <v>1</v>
      </c>
      <c r="AS116" s="3"/>
      <c r="AT116" s="3"/>
      <c r="AU116" s="3"/>
      <c r="AV116" s="3"/>
      <c r="AW116" s="3"/>
      <c r="AX116" s="47" t="str">
        <f>IF(MAX($AX$7:AX115)+1&lt;=$AS$4,MAX($AX$7:AX115)+1,"")</f>
        <v/>
      </c>
      <c r="AY116" s="47" t="str">
        <f>IF(MAX($AX$7:AX115)+1&gt;$AS$4,"",IF(AX116&lt;=$BC$7,VLOOKUP(AX116,BA$8:BB$299,2,FALSE),IF(AX116&lt;=$BE$7,VLOOKUP(AX116,BC$8:BD$299,2,FALSE),IF(AX116&lt;=MAX($BE$8:$BE$299),VLOOKUP(AX116,BE$8:BF$299,2,FALSE),IF(AX116=$AS$4,VLOOKUP(AX116,$AS$4:$AU$4,2,FALSE),"")))))</f>
        <v/>
      </c>
      <c r="AZ116" s="47" t="str">
        <f>IF(MAX($AX$7:AX115)+1&gt;$AS$4,"",IF(AX116&lt;=$BC$7,"",IF(AX116&lt;=$BE$7,MID(VLOOKUP(AX116,BC$8:BD$299,2,FALSE),1,1),IF(AX116&lt;=MAX($BE$8:$BE$299),MID(VLOOKUP(AX116,BE$8:BF$299,2,FALSE),1,1),IF(AX116&lt;=$AS$4,VLOOKUP(AX116,$AS$4:$AU$4,3,FALSE),"")))))</f>
        <v/>
      </c>
      <c r="BA116" s="49" t="str">
        <f>IF(AND(BB116&lt;&gt;"",ISNA(VLOOKUP(BB116,BB$7:BB115,1,FALSE))),MAX(BA$7:BA115)+1,"")</f>
        <v/>
      </c>
      <c r="BB116" s="50" t="str">
        <f t="shared" si="66"/>
        <v/>
      </c>
      <c r="BC116" s="49" t="str">
        <f>IF(AND(BD116&lt;&gt;"",ISNA(VLOOKUP(BD116,BD$7:BD115,1,FALSE))),MAX(BC$7:BC115)+1,"")</f>
        <v/>
      </c>
      <c r="BD116" s="50" t="str">
        <f t="shared" si="67"/>
        <v/>
      </c>
      <c r="BE116" s="49" t="str">
        <f>IF(AND(BF116&lt;&gt;"",ISNA(VLOOKUP(BF116,BF$7:BF115,1,FALSE))),MAX(BE$7:BE115)+1,"")</f>
        <v/>
      </c>
      <c r="BF116" s="50" t="str">
        <f t="shared" si="68"/>
        <v/>
      </c>
      <c r="BG116" s="50" t="str">
        <f t="shared" si="69"/>
        <v xml:space="preserve">22x0,5 </v>
      </c>
      <c r="BH116" s="50" t="str">
        <f t="shared" si="70"/>
        <v xml:space="preserve">22x2 </v>
      </c>
      <c r="BI116" s="47" t="str">
        <f t="shared" si="71"/>
        <v/>
      </c>
      <c r="BJ116" s="47" t="str">
        <f t="shared" si="72"/>
        <v/>
      </c>
      <c r="BK116" s="47" t="str">
        <f t="shared" si="73"/>
        <v/>
      </c>
      <c r="BL116" s="47" t="str">
        <f t="shared" si="74"/>
        <v/>
      </c>
      <c r="BM116" s="47" t="str">
        <f t="shared" si="75"/>
        <v/>
      </c>
      <c r="BN116" s="51" t="str">
        <f t="shared" si="76"/>
        <v/>
      </c>
      <c r="BO116" s="51" t="str">
        <f t="shared" si="77"/>
        <v/>
      </c>
      <c r="BP116" s="51" t="str">
        <f t="shared" si="78"/>
        <v/>
      </c>
      <c r="BQ116" s="51" t="str">
        <f t="shared" si="79"/>
        <v/>
      </c>
      <c r="BR116" s="51" t="str">
        <f t="shared" si="80"/>
        <v/>
      </c>
      <c r="BS116" s="51" t="str">
        <f t="shared" si="81"/>
        <v/>
      </c>
      <c r="BT116" s="47" t="str">
        <f t="shared" si="82"/>
        <v/>
      </c>
      <c r="BU116" s="59" t="s">
        <v>448</v>
      </c>
      <c r="BV116" s="48" t="s">
        <v>868</v>
      </c>
      <c r="BW116" s="97"/>
      <c r="BX116" s="98"/>
      <c r="BY116" s="88"/>
      <c r="BZ116" s="99"/>
      <c r="CA116" s="100" t="s">
        <v>2405</v>
      </c>
      <c r="CB116" s="101" t="s">
        <v>112</v>
      </c>
      <c r="CC116" s="101">
        <v>330</v>
      </c>
      <c r="CD116" s="100">
        <v>16.73</v>
      </c>
      <c r="CE116" s="103"/>
      <c r="CF116" s="101" t="s">
        <v>804</v>
      </c>
      <c r="CG116" s="101">
        <v>5.7960000000000003</v>
      </c>
      <c r="CH116" s="101"/>
      <c r="CI116" s="104"/>
      <c r="CJ116" s="105" t="s">
        <v>112</v>
      </c>
      <c r="CL116" s="44"/>
      <c r="CN116" s="52">
        <f t="shared" si="83"/>
        <v>0</v>
      </c>
      <c r="CO116" s="53">
        <f t="shared" si="84"/>
        <v>0</v>
      </c>
      <c r="CP116" s="54">
        <f t="shared" si="85"/>
        <v>0</v>
      </c>
      <c r="CS116" s="3"/>
      <c r="CT116" s="9"/>
      <c r="CU116" s="9"/>
      <c r="CV116" s="9"/>
      <c r="CW116" s="9"/>
    </row>
    <row r="117" spans="1:101" ht="11.25" customHeight="1" x14ac:dyDescent="0.2">
      <c r="A117" s="22" t="str">
        <f>IF(D117&lt;&gt;"",MAX($A$7:A116)+1,"")</f>
        <v/>
      </c>
      <c r="B117" s="45"/>
      <c r="C117" s="45"/>
      <c r="D117" s="46"/>
      <c r="E117" s="46"/>
      <c r="F117" s="46"/>
      <c r="G117" s="70"/>
      <c r="H117" s="47" t="str">
        <f t="shared" si="50"/>
        <v/>
      </c>
      <c r="I117" s="46"/>
      <c r="J117" s="46"/>
      <c r="K117" s="45"/>
      <c r="L117" s="47" t="str">
        <f t="shared" si="51"/>
        <v/>
      </c>
      <c r="M117" s="46"/>
      <c r="N117" s="46"/>
      <c r="O117" s="45"/>
      <c r="P117" s="45"/>
      <c r="Q117" s="48" t="str">
        <f t="shared" si="52"/>
        <v/>
      </c>
      <c r="R117" s="48" t="str">
        <f t="shared" si="53"/>
        <v/>
      </c>
      <c r="S117" s="48" t="str">
        <f t="shared" si="54"/>
        <v/>
      </c>
      <c r="T117" s="48" t="str">
        <f t="shared" si="55"/>
        <v/>
      </c>
      <c r="U117" s="70"/>
      <c r="V117" s="70"/>
      <c r="W117" s="45"/>
      <c r="X117" s="45"/>
      <c r="Y117" s="45"/>
      <c r="Z117" s="45"/>
      <c r="AA117" s="48" t="str">
        <f t="shared" si="56"/>
        <v/>
      </c>
      <c r="AB117" s="48" t="str">
        <f t="shared" si="57"/>
        <v/>
      </c>
      <c r="AC117" s="3"/>
      <c r="AD117" s="47" t="str">
        <f ca="1">IF(ROW()-7&lt;=MAX($AX$8:$AX$305),CONCATENATE(IF(AND(AZ117&lt;&gt;"",AY117&lt;&gt;"Drážkovanie"),IF(RIGHT(VLOOKUP(ROW()-7,$AX$8:$AZ$305,2,FALSE),4)="dyha","Hrana ",IF(MID(VLOOKUP(ROW()-7,$AX$8:$AZ$305,2,FALSE),1,3)="HPL","","ABS ")),""),VLOOKUP(ROW()-7,$AX$8:$AZ$305,2,FALSE)),IF(ROW()-7&lt;=MAX($AX$8:$AX$305)+1,IF(SUM($AN$7:AN116)&lt;2,"Min. objednávka","Spolu odhad"),IF(AND(ROW()-7&lt;=MAX($AX$8:$AX$305)+2,AD116&lt;&gt;"Spolu odhad"),"Spolu odhad","")))</f>
        <v/>
      </c>
      <c r="AE117" s="47"/>
      <c r="AF117" s="47"/>
      <c r="AG117" s="47" t="str">
        <f t="shared" ca="1" si="58"/>
        <v/>
      </c>
      <c r="AH117" s="47" t="str">
        <f t="shared" ca="1" si="59"/>
        <v/>
      </c>
      <c r="AI117" s="47" t="str">
        <f t="shared" ca="1" si="60"/>
        <v/>
      </c>
      <c r="AJ117" s="117" t="str">
        <f t="shared" ca="1" si="61"/>
        <v/>
      </c>
      <c r="AK117" s="47" t="str">
        <f ca="1">IF(AY117&lt;&gt;"",ROUNDUP(IF(AX117&lt;=$BC$7,SUMIF($BB$8:$BB$299,AY117,$BJ$8:$BJ$299),0)+IF(AND(AX117&gt;$BC$7,AX117&lt;=$BE$7),SUMIF($BD$8:$BD$299,AY117,$BL$8:$BL$299),0)+IF(AND(AX117&gt;MAX($BC$7:$BC$299),AX117&lt;=MAX($BE$7:$BE$299)),SUMIF($BF$8:$BF$299,AY117,$BM$8:$BM$299),0),3),IF(AD117="dovoz odhad",SUMIF($AL$7:AL116,"m2",$AG$7:AG116),IF(AD117="lišta pod 80 mm",$AZ$304,IF(AD117="Drážkovanie",SUM($BN$8:$BN$299),IF(AD117="Zlepovanie (spájanie)",ROUNDUP(SUM($BK$8:$BK$299),3),IF(AD117="Formatovanie zlep. dielcov",ROUNDUP(SUM($BI$8:$BI$299),3),IF(AD117="Otvor na pánt Ø 35 mm",ROUNDUP(SUM($BT$8:$BT$299),3),"")))))))</f>
        <v/>
      </c>
      <c r="AL117" s="47" t="str">
        <f t="shared" ca="1" si="62"/>
        <v/>
      </c>
      <c r="AM117" s="119" t="str">
        <f t="shared" ca="1" si="63"/>
        <v/>
      </c>
      <c r="AN117" s="120" t="str">
        <f ca="1">IF(AD117="","",IF(AD117="Min. objednávka",2-SUM($AN$7:AN116),IF(AD117="Spolu odhad",ROUND(SUM($AN$7:AN116),2),IF(AM117="","???",ROUND(AG117*AM117,2)))))</f>
        <v/>
      </c>
      <c r="AO117" s="3"/>
      <c r="AP117" s="89" t="str">
        <f t="shared" si="64"/>
        <v/>
      </c>
      <c r="AQ117" s="3"/>
      <c r="AR117" s="22">
        <f t="shared" si="65"/>
        <v>1</v>
      </c>
      <c r="AS117" s="3"/>
      <c r="AT117" s="3"/>
      <c r="AU117" s="3"/>
      <c r="AV117" s="3"/>
      <c r="AW117" s="3"/>
      <c r="AX117" s="47" t="str">
        <f>IF(MAX($AX$7:AX116)+1&lt;=$AS$4,MAX($AX$7:AX116)+1,"")</f>
        <v/>
      </c>
      <c r="AY117" s="47" t="str">
        <f>IF(MAX($AX$7:AX116)+1&gt;$AS$4,"",IF(AX117&lt;=$BC$7,VLOOKUP(AX117,BA$8:BB$299,2,FALSE),IF(AX117&lt;=$BE$7,VLOOKUP(AX117,BC$8:BD$299,2,FALSE),IF(AX117&lt;=MAX($BE$8:$BE$299),VLOOKUP(AX117,BE$8:BF$299,2,FALSE),IF(AX117=$AS$4,VLOOKUP(AX117,$AS$4:$AU$4,2,FALSE),"")))))</f>
        <v/>
      </c>
      <c r="AZ117" s="47" t="str">
        <f>IF(MAX($AX$7:AX116)+1&gt;$AS$4,"",IF(AX117&lt;=$BC$7,"",IF(AX117&lt;=$BE$7,MID(VLOOKUP(AX117,BC$8:BD$299,2,FALSE),1,1),IF(AX117&lt;=MAX($BE$8:$BE$299),MID(VLOOKUP(AX117,BE$8:BF$299,2,FALSE),1,1),IF(AX117&lt;=$AS$4,VLOOKUP(AX117,$AS$4:$AU$4,3,FALSE),"")))))</f>
        <v/>
      </c>
      <c r="BA117" s="49" t="str">
        <f>IF(AND(BB117&lt;&gt;"",ISNA(VLOOKUP(BB117,BB$7:BB116,1,FALSE))),MAX(BA$7:BA116)+1,"")</f>
        <v/>
      </c>
      <c r="BB117" s="50" t="str">
        <f t="shared" si="66"/>
        <v/>
      </c>
      <c r="BC117" s="49" t="str">
        <f>IF(AND(BD117&lt;&gt;"",ISNA(VLOOKUP(BD117,BD$7:BD116,1,FALSE))),MAX(BC$7:BC116)+1,"")</f>
        <v/>
      </c>
      <c r="BD117" s="50" t="str">
        <f t="shared" si="67"/>
        <v/>
      </c>
      <c r="BE117" s="49" t="str">
        <f>IF(AND(BF117&lt;&gt;"",ISNA(VLOOKUP(BF117,BF$7:BF116,1,FALSE))),MAX(BE$7:BE116)+1,"")</f>
        <v/>
      </c>
      <c r="BF117" s="50" t="str">
        <f t="shared" si="68"/>
        <v/>
      </c>
      <c r="BG117" s="50" t="str">
        <f t="shared" si="69"/>
        <v xml:space="preserve">22x0,5 </v>
      </c>
      <c r="BH117" s="50" t="str">
        <f t="shared" si="70"/>
        <v xml:space="preserve">22x2 </v>
      </c>
      <c r="BI117" s="47" t="str">
        <f t="shared" si="71"/>
        <v/>
      </c>
      <c r="BJ117" s="47" t="str">
        <f t="shared" si="72"/>
        <v/>
      </c>
      <c r="BK117" s="47" t="str">
        <f t="shared" si="73"/>
        <v/>
      </c>
      <c r="BL117" s="47" t="str">
        <f t="shared" si="74"/>
        <v/>
      </c>
      <c r="BM117" s="47" t="str">
        <f t="shared" si="75"/>
        <v/>
      </c>
      <c r="BN117" s="51" t="str">
        <f t="shared" si="76"/>
        <v/>
      </c>
      <c r="BO117" s="51" t="str">
        <f t="shared" si="77"/>
        <v/>
      </c>
      <c r="BP117" s="51" t="str">
        <f t="shared" si="78"/>
        <v/>
      </c>
      <c r="BQ117" s="51" t="str">
        <f t="shared" si="79"/>
        <v/>
      </c>
      <c r="BR117" s="51" t="str">
        <f t="shared" si="80"/>
        <v/>
      </c>
      <c r="BS117" s="51" t="str">
        <f t="shared" si="81"/>
        <v/>
      </c>
      <c r="BT117" s="47" t="str">
        <f t="shared" si="82"/>
        <v/>
      </c>
      <c r="BU117" s="59" t="s">
        <v>450</v>
      </c>
      <c r="BV117" s="48" t="s">
        <v>445</v>
      </c>
      <c r="BW117" s="97"/>
      <c r="BX117" s="98"/>
      <c r="BY117" s="88"/>
      <c r="BZ117" s="99"/>
      <c r="CA117" s="100" t="s">
        <v>2406</v>
      </c>
      <c r="CB117" s="101" t="s">
        <v>113</v>
      </c>
      <c r="CC117" s="101">
        <v>331</v>
      </c>
      <c r="CD117" s="100">
        <v>16.73</v>
      </c>
      <c r="CE117" s="103"/>
      <c r="CF117" s="101" t="s">
        <v>804</v>
      </c>
      <c r="CG117" s="101">
        <v>5.7960000000000003</v>
      </c>
      <c r="CH117" s="101"/>
      <c r="CI117" s="104"/>
      <c r="CJ117" s="105" t="s">
        <v>113</v>
      </c>
      <c r="CL117" s="44"/>
      <c r="CN117" s="52">
        <f t="shared" si="83"/>
        <v>0</v>
      </c>
      <c r="CO117" s="53">
        <f t="shared" si="84"/>
        <v>0</v>
      </c>
      <c r="CP117" s="54">
        <f t="shared" si="85"/>
        <v>0</v>
      </c>
      <c r="CS117" s="3"/>
      <c r="CT117" s="9"/>
      <c r="CU117" s="9"/>
      <c r="CV117" s="9"/>
      <c r="CW117" s="9"/>
    </row>
    <row r="118" spans="1:101" ht="11.25" customHeight="1" x14ac:dyDescent="0.2">
      <c r="A118" s="22" t="str">
        <f>IF(D118&lt;&gt;"",MAX($A$7:A117)+1,"")</f>
        <v/>
      </c>
      <c r="B118" s="45"/>
      <c r="C118" s="45"/>
      <c r="D118" s="46"/>
      <c r="E118" s="46"/>
      <c r="F118" s="46"/>
      <c r="G118" s="70"/>
      <c r="H118" s="47" t="str">
        <f t="shared" si="50"/>
        <v/>
      </c>
      <c r="I118" s="46"/>
      <c r="J118" s="46"/>
      <c r="K118" s="45"/>
      <c r="L118" s="47" t="str">
        <f t="shared" si="51"/>
        <v/>
      </c>
      <c r="M118" s="46"/>
      <c r="N118" s="46"/>
      <c r="O118" s="45"/>
      <c r="P118" s="45"/>
      <c r="Q118" s="48" t="str">
        <f t="shared" si="52"/>
        <v/>
      </c>
      <c r="R118" s="48" t="str">
        <f t="shared" si="53"/>
        <v/>
      </c>
      <c r="S118" s="48" t="str">
        <f t="shared" si="54"/>
        <v/>
      </c>
      <c r="T118" s="48" t="str">
        <f t="shared" si="55"/>
        <v/>
      </c>
      <c r="U118" s="70"/>
      <c r="V118" s="70"/>
      <c r="W118" s="45"/>
      <c r="X118" s="45"/>
      <c r="Y118" s="45"/>
      <c r="Z118" s="45"/>
      <c r="AA118" s="48" t="str">
        <f t="shared" si="56"/>
        <v/>
      </c>
      <c r="AB118" s="48" t="str">
        <f t="shared" si="57"/>
        <v/>
      </c>
      <c r="AC118" s="3"/>
      <c r="AD118" s="47" t="str">
        <f ca="1">IF(ROW()-7&lt;=MAX($AX$8:$AX$305),CONCATENATE(IF(AND(AZ118&lt;&gt;"",AY118&lt;&gt;"Drážkovanie"),IF(RIGHT(VLOOKUP(ROW()-7,$AX$8:$AZ$305,2,FALSE),4)="dyha","Hrana ",IF(MID(VLOOKUP(ROW()-7,$AX$8:$AZ$305,2,FALSE),1,3)="HPL","","ABS ")),""),VLOOKUP(ROW()-7,$AX$8:$AZ$305,2,FALSE)),IF(ROW()-7&lt;=MAX($AX$8:$AX$305)+1,IF(SUM($AN$7:AN117)&lt;2,"Min. objednávka","Spolu odhad"),IF(AND(ROW()-7&lt;=MAX($AX$8:$AX$305)+2,AD117&lt;&gt;"Spolu odhad"),"Spolu odhad","")))</f>
        <v/>
      </c>
      <c r="AE118" s="47"/>
      <c r="AF118" s="47"/>
      <c r="AG118" s="47" t="str">
        <f t="shared" ca="1" si="58"/>
        <v/>
      </c>
      <c r="AH118" s="47" t="str">
        <f t="shared" ca="1" si="59"/>
        <v/>
      </c>
      <c r="AI118" s="47" t="str">
        <f t="shared" ca="1" si="60"/>
        <v/>
      </c>
      <c r="AJ118" s="117" t="str">
        <f t="shared" ca="1" si="61"/>
        <v/>
      </c>
      <c r="AK118" s="47" t="str">
        <f ca="1">IF(AY118&lt;&gt;"",ROUNDUP(IF(AX118&lt;=$BC$7,SUMIF($BB$8:$BB$299,AY118,$BJ$8:$BJ$299),0)+IF(AND(AX118&gt;$BC$7,AX118&lt;=$BE$7),SUMIF($BD$8:$BD$299,AY118,$BL$8:$BL$299),0)+IF(AND(AX118&gt;MAX($BC$7:$BC$299),AX118&lt;=MAX($BE$7:$BE$299)),SUMIF($BF$8:$BF$299,AY118,$BM$8:$BM$299),0),3),IF(AD118="dovoz odhad",SUMIF($AL$7:AL117,"m2",$AG$7:AG117),IF(AD118="lišta pod 80 mm",$AZ$304,IF(AD118="Drážkovanie",SUM($BN$8:$BN$299),IF(AD118="Zlepovanie (spájanie)",ROUNDUP(SUM($BK$8:$BK$299),3),IF(AD118="Formatovanie zlep. dielcov",ROUNDUP(SUM($BI$8:$BI$299),3),IF(AD118="Otvor na pánt Ø 35 mm",ROUNDUP(SUM($BT$8:$BT$299),3),"")))))))</f>
        <v/>
      </c>
      <c r="AL118" s="47" t="str">
        <f t="shared" ca="1" si="62"/>
        <v/>
      </c>
      <c r="AM118" s="119" t="str">
        <f t="shared" ca="1" si="63"/>
        <v/>
      </c>
      <c r="AN118" s="120" t="str">
        <f ca="1">IF(AD118="","",IF(AD118="Min. objednávka",2-SUM($AN$7:AN117),IF(AD118="Spolu odhad",ROUND(SUM($AN$7:AN117),2),IF(AM118="","???",ROUND(AG118*AM118,2)))))</f>
        <v/>
      </c>
      <c r="AO118" s="3"/>
      <c r="AP118" s="89" t="str">
        <f t="shared" si="64"/>
        <v/>
      </c>
      <c r="AQ118" s="3"/>
      <c r="AR118" s="22">
        <f t="shared" si="65"/>
        <v>1</v>
      </c>
      <c r="AS118" s="3"/>
      <c r="AT118" s="3"/>
      <c r="AU118" s="3"/>
      <c r="AV118" s="3"/>
      <c r="AW118" s="3"/>
      <c r="AX118" s="47" t="str">
        <f>IF(MAX($AX$7:AX117)+1&lt;=$AS$4,MAX($AX$7:AX117)+1,"")</f>
        <v/>
      </c>
      <c r="AY118" s="47" t="str">
        <f>IF(MAX($AX$7:AX117)+1&gt;$AS$4,"",IF(AX118&lt;=$BC$7,VLOOKUP(AX118,BA$8:BB$299,2,FALSE),IF(AX118&lt;=$BE$7,VLOOKUP(AX118,BC$8:BD$299,2,FALSE),IF(AX118&lt;=MAX($BE$8:$BE$299),VLOOKUP(AX118,BE$8:BF$299,2,FALSE),IF(AX118=$AS$4,VLOOKUP(AX118,$AS$4:$AU$4,2,FALSE),"")))))</f>
        <v/>
      </c>
      <c r="AZ118" s="47" t="str">
        <f>IF(MAX($AX$7:AX117)+1&gt;$AS$4,"",IF(AX118&lt;=$BC$7,"",IF(AX118&lt;=$BE$7,MID(VLOOKUP(AX118,BC$8:BD$299,2,FALSE),1,1),IF(AX118&lt;=MAX($BE$8:$BE$299),MID(VLOOKUP(AX118,BE$8:BF$299,2,FALSE),1,1),IF(AX118&lt;=$AS$4,VLOOKUP(AX118,$AS$4:$AU$4,3,FALSE),"")))))</f>
        <v/>
      </c>
      <c r="BA118" s="49" t="str">
        <f>IF(AND(BB118&lt;&gt;"",ISNA(VLOOKUP(BB118,BB$7:BB117,1,FALSE))),MAX(BA$7:BA117)+1,"")</f>
        <v/>
      </c>
      <c r="BB118" s="50" t="str">
        <f t="shared" si="66"/>
        <v/>
      </c>
      <c r="BC118" s="49" t="str">
        <f>IF(AND(BD118&lt;&gt;"",ISNA(VLOOKUP(BD118,BD$7:BD117,1,FALSE))),MAX(BC$7:BC117)+1,"")</f>
        <v/>
      </c>
      <c r="BD118" s="50" t="str">
        <f t="shared" si="67"/>
        <v/>
      </c>
      <c r="BE118" s="49" t="str">
        <f>IF(AND(BF118&lt;&gt;"",ISNA(VLOOKUP(BF118,BF$7:BF117,1,FALSE))),MAX(BE$7:BE117)+1,"")</f>
        <v/>
      </c>
      <c r="BF118" s="50" t="str">
        <f t="shared" si="68"/>
        <v/>
      </c>
      <c r="BG118" s="50" t="str">
        <f t="shared" si="69"/>
        <v xml:space="preserve">22x0,5 </v>
      </c>
      <c r="BH118" s="50" t="str">
        <f t="shared" si="70"/>
        <v xml:space="preserve">22x2 </v>
      </c>
      <c r="BI118" s="47" t="str">
        <f t="shared" si="71"/>
        <v/>
      </c>
      <c r="BJ118" s="47" t="str">
        <f t="shared" si="72"/>
        <v/>
      </c>
      <c r="BK118" s="47" t="str">
        <f t="shared" si="73"/>
        <v/>
      </c>
      <c r="BL118" s="47" t="str">
        <f t="shared" si="74"/>
        <v/>
      </c>
      <c r="BM118" s="47" t="str">
        <f t="shared" si="75"/>
        <v/>
      </c>
      <c r="BN118" s="51" t="str">
        <f t="shared" si="76"/>
        <v/>
      </c>
      <c r="BO118" s="51" t="str">
        <f t="shared" si="77"/>
        <v/>
      </c>
      <c r="BP118" s="51" t="str">
        <f t="shared" si="78"/>
        <v/>
      </c>
      <c r="BQ118" s="51" t="str">
        <f t="shared" si="79"/>
        <v/>
      </c>
      <c r="BR118" s="51" t="str">
        <f t="shared" si="80"/>
        <v/>
      </c>
      <c r="BS118" s="51" t="str">
        <f t="shared" si="81"/>
        <v/>
      </c>
      <c r="BT118" s="47" t="str">
        <f t="shared" si="82"/>
        <v/>
      </c>
      <c r="BU118" s="59" t="s">
        <v>452</v>
      </c>
      <c r="BV118" s="48" t="s">
        <v>447</v>
      </c>
      <c r="BW118" s="97"/>
      <c r="BX118" s="98"/>
      <c r="BY118" s="88"/>
      <c r="BZ118" s="99"/>
      <c r="CA118" s="100" t="s">
        <v>2407</v>
      </c>
      <c r="CB118" s="101" t="s">
        <v>114</v>
      </c>
      <c r="CC118" s="101">
        <v>332</v>
      </c>
      <c r="CD118" s="100">
        <v>15.4</v>
      </c>
      <c r="CE118" s="103"/>
      <c r="CF118" s="101" t="s">
        <v>804</v>
      </c>
      <c r="CG118" s="101">
        <v>5.7960000000000003</v>
      </c>
      <c r="CH118" s="101"/>
      <c r="CI118" s="104"/>
      <c r="CJ118" s="105" t="s">
        <v>114</v>
      </c>
      <c r="CL118" s="44"/>
      <c r="CN118" s="52">
        <f t="shared" si="83"/>
        <v>0</v>
      </c>
      <c r="CO118" s="53">
        <f t="shared" si="84"/>
        <v>0</v>
      </c>
      <c r="CP118" s="54">
        <f t="shared" si="85"/>
        <v>0</v>
      </c>
      <c r="CS118" s="3"/>
      <c r="CT118" s="9"/>
      <c r="CU118" s="9"/>
      <c r="CV118" s="9"/>
      <c r="CW118" s="9"/>
    </row>
    <row r="119" spans="1:101" ht="11.25" customHeight="1" x14ac:dyDescent="0.2">
      <c r="A119" s="22" t="str">
        <f>IF(D119&lt;&gt;"",MAX($A$7:A118)+1,"")</f>
        <v/>
      </c>
      <c r="B119" s="45"/>
      <c r="C119" s="45"/>
      <c r="D119" s="46"/>
      <c r="E119" s="46"/>
      <c r="F119" s="46"/>
      <c r="G119" s="70"/>
      <c r="H119" s="47" t="str">
        <f t="shared" si="50"/>
        <v/>
      </c>
      <c r="I119" s="46"/>
      <c r="J119" s="46"/>
      <c r="K119" s="45"/>
      <c r="L119" s="47" t="str">
        <f t="shared" si="51"/>
        <v/>
      </c>
      <c r="M119" s="46"/>
      <c r="N119" s="46"/>
      <c r="O119" s="45"/>
      <c r="P119" s="45"/>
      <c r="Q119" s="48" t="str">
        <f t="shared" si="52"/>
        <v/>
      </c>
      <c r="R119" s="48" t="str">
        <f t="shared" si="53"/>
        <v/>
      </c>
      <c r="S119" s="48" t="str">
        <f t="shared" si="54"/>
        <v/>
      </c>
      <c r="T119" s="48" t="str">
        <f t="shared" si="55"/>
        <v/>
      </c>
      <c r="U119" s="70"/>
      <c r="V119" s="70"/>
      <c r="W119" s="45"/>
      <c r="X119" s="45"/>
      <c r="Y119" s="45"/>
      <c r="Z119" s="45"/>
      <c r="AA119" s="48" t="str">
        <f t="shared" si="56"/>
        <v/>
      </c>
      <c r="AB119" s="48" t="str">
        <f t="shared" si="57"/>
        <v/>
      </c>
      <c r="AC119" s="3"/>
      <c r="AD119" s="47" t="str">
        <f ca="1">IF(ROW()-7&lt;=MAX($AX$8:$AX$305),CONCATENATE(IF(AND(AZ119&lt;&gt;"",AY119&lt;&gt;"Drážkovanie"),IF(RIGHT(VLOOKUP(ROW()-7,$AX$8:$AZ$305,2,FALSE),4)="dyha","Hrana ",IF(MID(VLOOKUP(ROW()-7,$AX$8:$AZ$305,2,FALSE),1,3)="HPL","","ABS ")),""),VLOOKUP(ROW()-7,$AX$8:$AZ$305,2,FALSE)),IF(ROW()-7&lt;=MAX($AX$8:$AX$305)+1,IF(SUM($AN$7:AN118)&lt;2,"Min. objednávka","Spolu odhad"),IF(AND(ROW()-7&lt;=MAX($AX$8:$AX$305)+2,AD118&lt;&gt;"Spolu odhad"),"Spolu odhad","")))</f>
        <v/>
      </c>
      <c r="AE119" s="47"/>
      <c r="AF119" s="47"/>
      <c r="AG119" s="47" t="str">
        <f t="shared" ca="1" si="58"/>
        <v/>
      </c>
      <c r="AH119" s="47" t="str">
        <f t="shared" ca="1" si="59"/>
        <v/>
      </c>
      <c r="AI119" s="47" t="str">
        <f t="shared" ca="1" si="60"/>
        <v/>
      </c>
      <c r="AJ119" s="117" t="str">
        <f t="shared" ca="1" si="61"/>
        <v/>
      </c>
      <c r="AK119" s="47" t="str">
        <f ca="1">IF(AY119&lt;&gt;"",ROUNDUP(IF(AX119&lt;=$BC$7,SUMIF($BB$8:$BB$299,AY119,$BJ$8:$BJ$299),0)+IF(AND(AX119&gt;$BC$7,AX119&lt;=$BE$7),SUMIF($BD$8:$BD$299,AY119,$BL$8:$BL$299),0)+IF(AND(AX119&gt;MAX($BC$7:$BC$299),AX119&lt;=MAX($BE$7:$BE$299)),SUMIF($BF$8:$BF$299,AY119,$BM$8:$BM$299),0),3),IF(AD119="dovoz odhad",SUMIF($AL$7:AL118,"m2",$AG$7:AG118),IF(AD119="lišta pod 80 mm",$AZ$304,IF(AD119="Drážkovanie",SUM($BN$8:$BN$299),IF(AD119="Zlepovanie (spájanie)",ROUNDUP(SUM($BK$8:$BK$299),3),IF(AD119="Formatovanie zlep. dielcov",ROUNDUP(SUM($BI$8:$BI$299),3),IF(AD119="Otvor na pánt Ø 35 mm",ROUNDUP(SUM($BT$8:$BT$299),3),"")))))))</f>
        <v/>
      </c>
      <c r="AL119" s="47" t="str">
        <f t="shared" ca="1" si="62"/>
        <v/>
      </c>
      <c r="AM119" s="119" t="str">
        <f t="shared" ca="1" si="63"/>
        <v/>
      </c>
      <c r="AN119" s="120" t="str">
        <f ca="1">IF(AD119="","",IF(AD119="Min. objednávka",2-SUM($AN$7:AN118),IF(AD119="Spolu odhad",ROUND(SUM($AN$7:AN118),2),IF(AM119="","???",ROUND(AG119*AM119,2)))))</f>
        <v/>
      </c>
      <c r="AO119" s="3"/>
      <c r="AP119" s="89" t="str">
        <f t="shared" si="64"/>
        <v/>
      </c>
      <c r="AQ119" s="3"/>
      <c r="AR119" s="22">
        <f t="shared" si="65"/>
        <v>1</v>
      </c>
      <c r="AS119" s="3"/>
      <c r="AT119" s="3"/>
      <c r="AU119" s="3"/>
      <c r="AV119" s="3"/>
      <c r="AW119" s="3"/>
      <c r="AX119" s="47" t="str">
        <f>IF(MAX($AX$7:AX118)+1&lt;=$AS$4,MAX($AX$7:AX118)+1,"")</f>
        <v/>
      </c>
      <c r="AY119" s="47" t="str">
        <f>IF(MAX($AX$7:AX118)+1&gt;$AS$4,"",IF(AX119&lt;=$BC$7,VLOOKUP(AX119,BA$8:BB$299,2,FALSE),IF(AX119&lt;=$BE$7,VLOOKUP(AX119,BC$8:BD$299,2,FALSE),IF(AX119&lt;=MAX($BE$8:$BE$299),VLOOKUP(AX119,BE$8:BF$299,2,FALSE),IF(AX119=$AS$4,VLOOKUP(AX119,$AS$4:$AU$4,2,FALSE),"")))))</f>
        <v/>
      </c>
      <c r="AZ119" s="47" t="str">
        <f>IF(MAX($AX$7:AX118)+1&gt;$AS$4,"",IF(AX119&lt;=$BC$7,"",IF(AX119&lt;=$BE$7,MID(VLOOKUP(AX119,BC$8:BD$299,2,FALSE),1,1),IF(AX119&lt;=MAX($BE$8:$BE$299),MID(VLOOKUP(AX119,BE$8:BF$299,2,FALSE),1,1),IF(AX119&lt;=$AS$4,VLOOKUP(AX119,$AS$4:$AU$4,3,FALSE),"")))))</f>
        <v/>
      </c>
      <c r="BA119" s="49" t="str">
        <f>IF(AND(BB119&lt;&gt;"",ISNA(VLOOKUP(BB119,BB$7:BB118,1,FALSE))),MAX(BA$7:BA118)+1,"")</f>
        <v/>
      </c>
      <c r="BB119" s="50" t="str">
        <f t="shared" si="66"/>
        <v/>
      </c>
      <c r="BC119" s="49" t="str">
        <f>IF(AND(BD119&lt;&gt;"",ISNA(VLOOKUP(BD119,BD$7:BD118,1,FALSE))),MAX(BC$7:BC118)+1,"")</f>
        <v/>
      </c>
      <c r="BD119" s="50" t="str">
        <f t="shared" si="67"/>
        <v/>
      </c>
      <c r="BE119" s="49" t="str">
        <f>IF(AND(BF119&lt;&gt;"",ISNA(VLOOKUP(BF119,BF$7:BF118,1,FALSE))),MAX(BE$7:BE118)+1,"")</f>
        <v/>
      </c>
      <c r="BF119" s="50" t="str">
        <f t="shared" si="68"/>
        <v/>
      </c>
      <c r="BG119" s="50" t="str">
        <f t="shared" si="69"/>
        <v xml:space="preserve">22x0,5 </v>
      </c>
      <c r="BH119" s="50" t="str">
        <f t="shared" si="70"/>
        <v xml:space="preserve">22x2 </v>
      </c>
      <c r="BI119" s="47" t="str">
        <f t="shared" si="71"/>
        <v/>
      </c>
      <c r="BJ119" s="47" t="str">
        <f t="shared" si="72"/>
        <v/>
      </c>
      <c r="BK119" s="47" t="str">
        <f t="shared" si="73"/>
        <v/>
      </c>
      <c r="BL119" s="47" t="str">
        <f t="shared" si="74"/>
        <v/>
      </c>
      <c r="BM119" s="47" t="str">
        <f t="shared" si="75"/>
        <v/>
      </c>
      <c r="BN119" s="51" t="str">
        <f t="shared" si="76"/>
        <v/>
      </c>
      <c r="BO119" s="51" t="str">
        <f t="shared" si="77"/>
        <v/>
      </c>
      <c r="BP119" s="51" t="str">
        <f t="shared" si="78"/>
        <v/>
      </c>
      <c r="BQ119" s="51" t="str">
        <f t="shared" si="79"/>
        <v/>
      </c>
      <c r="BR119" s="51" t="str">
        <f t="shared" si="80"/>
        <v/>
      </c>
      <c r="BS119" s="51" t="str">
        <f t="shared" si="81"/>
        <v/>
      </c>
      <c r="BT119" s="47" t="str">
        <f t="shared" si="82"/>
        <v/>
      </c>
      <c r="BU119" s="59" t="s">
        <v>454</v>
      </c>
      <c r="BV119" s="48" t="s">
        <v>449</v>
      </c>
      <c r="BW119" s="97"/>
      <c r="BX119" s="98"/>
      <c r="BY119" s="88"/>
      <c r="BZ119" s="99"/>
      <c r="CA119" s="100" t="s">
        <v>2408</v>
      </c>
      <c r="CB119" s="101" t="s">
        <v>115</v>
      </c>
      <c r="CC119" s="101">
        <v>333</v>
      </c>
      <c r="CD119" s="100">
        <v>40.049999999999997</v>
      </c>
      <c r="CE119" s="103"/>
      <c r="CF119" s="101" t="s">
        <v>804</v>
      </c>
      <c r="CG119" s="101">
        <v>5.7960000000000003</v>
      </c>
      <c r="CH119" s="101"/>
      <c r="CI119" s="104"/>
      <c r="CJ119" s="105" t="s">
        <v>115</v>
      </c>
      <c r="CL119" s="44"/>
      <c r="CN119" s="52">
        <f t="shared" si="83"/>
        <v>0</v>
      </c>
      <c r="CO119" s="53">
        <f t="shared" si="84"/>
        <v>0</v>
      </c>
      <c r="CP119" s="54">
        <f t="shared" si="85"/>
        <v>0</v>
      </c>
      <c r="CS119" s="3"/>
      <c r="CT119" s="9"/>
      <c r="CU119" s="9"/>
      <c r="CV119" s="9"/>
      <c r="CW119" s="9"/>
    </row>
    <row r="120" spans="1:101" ht="11.25" customHeight="1" x14ac:dyDescent="0.2">
      <c r="A120" s="22" t="str">
        <f>IF(D120&lt;&gt;"",MAX($A$7:A119)+1,"")</f>
        <v/>
      </c>
      <c r="B120" s="45"/>
      <c r="C120" s="45"/>
      <c r="D120" s="46"/>
      <c r="E120" s="46"/>
      <c r="F120" s="46"/>
      <c r="G120" s="70"/>
      <c r="H120" s="47" t="str">
        <f t="shared" si="50"/>
        <v/>
      </c>
      <c r="I120" s="46"/>
      <c r="J120" s="46"/>
      <c r="K120" s="45"/>
      <c r="L120" s="47" t="str">
        <f t="shared" si="51"/>
        <v/>
      </c>
      <c r="M120" s="46"/>
      <c r="N120" s="46"/>
      <c r="O120" s="45"/>
      <c r="P120" s="45"/>
      <c r="Q120" s="48" t="str">
        <f t="shared" si="52"/>
        <v/>
      </c>
      <c r="R120" s="48" t="str">
        <f t="shared" si="53"/>
        <v/>
      </c>
      <c r="S120" s="48" t="str">
        <f t="shared" si="54"/>
        <v/>
      </c>
      <c r="T120" s="48" t="str">
        <f t="shared" si="55"/>
        <v/>
      </c>
      <c r="U120" s="70"/>
      <c r="V120" s="70"/>
      <c r="W120" s="45"/>
      <c r="X120" s="45"/>
      <c r="Y120" s="45"/>
      <c r="Z120" s="45"/>
      <c r="AA120" s="48" t="str">
        <f t="shared" si="56"/>
        <v/>
      </c>
      <c r="AB120" s="48" t="str">
        <f t="shared" si="57"/>
        <v/>
      </c>
      <c r="AC120" s="3"/>
      <c r="AD120" s="47" t="str">
        <f ca="1">IF(ROW()-7&lt;=MAX($AX$8:$AX$305),CONCATENATE(IF(AND(AZ120&lt;&gt;"",AY120&lt;&gt;"Drážkovanie"),IF(RIGHT(VLOOKUP(ROW()-7,$AX$8:$AZ$305,2,FALSE),4)="dyha","Hrana ",IF(MID(VLOOKUP(ROW()-7,$AX$8:$AZ$305,2,FALSE),1,3)="HPL","","ABS ")),""),VLOOKUP(ROW()-7,$AX$8:$AZ$305,2,FALSE)),IF(ROW()-7&lt;=MAX($AX$8:$AX$305)+1,IF(SUM($AN$7:AN119)&lt;2,"Min. objednávka","Spolu odhad"),IF(AND(ROW()-7&lt;=MAX($AX$8:$AX$305)+2,AD119&lt;&gt;"Spolu odhad"),"Spolu odhad","")))</f>
        <v/>
      </c>
      <c r="AE120" s="47"/>
      <c r="AF120" s="47"/>
      <c r="AG120" s="47" t="str">
        <f t="shared" ca="1" si="58"/>
        <v/>
      </c>
      <c r="AH120" s="47" t="str">
        <f t="shared" ca="1" si="59"/>
        <v/>
      </c>
      <c r="AI120" s="47" t="str">
        <f t="shared" ca="1" si="60"/>
        <v/>
      </c>
      <c r="AJ120" s="117" t="str">
        <f t="shared" ca="1" si="61"/>
        <v/>
      </c>
      <c r="AK120" s="47" t="str">
        <f ca="1">IF(AY120&lt;&gt;"",ROUNDUP(IF(AX120&lt;=$BC$7,SUMIF($BB$8:$BB$299,AY120,$BJ$8:$BJ$299),0)+IF(AND(AX120&gt;$BC$7,AX120&lt;=$BE$7),SUMIF($BD$8:$BD$299,AY120,$BL$8:$BL$299),0)+IF(AND(AX120&gt;MAX($BC$7:$BC$299),AX120&lt;=MAX($BE$7:$BE$299)),SUMIF($BF$8:$BF$299,AY120,$BM$8:$BM$299),0),3),IF(AD120="dovoz odhad",SUMIF($AL$7:AL119,"m2",$AG$7:AG119),IF(AD120="lišta pod 80 mm",$AZ$304,IF(AD120="Drážkovanie",SUM($BN$8:$BN$299),IF(AD120="Zlepovanie (spájanie)",ROUNDUP(SUM($BK$8:$BK$299),3),IF(AD120="Formatovanie zlep. dielcov",ROUNDUP(SUM($BI$8:$BI$299),3),IF(AD120="Otvor na pánt Ø 35 mm",ROUNDUP(SUM($BT$8:$BT$299),3),"")))))))</f>
        <v/>
      </c>
      <c r="AL120" s="47" t="str">
        <f t="shared" ca="1" si="62"/>
        <v/>
      </c>
      <c r="AM120" s="119" t="str">
        <f t="shared" ca="1" si="63"/>
        <v/>
      </c>
      <c r="AN120" s="120" t="str">
        <f ca="1">IF(AD120="","",IF(AD120="Min. objednávka",2-SUM($AN$7:AN119),IF(AD120="Spolu odhad",ROUND(SUM($AN$7:AN119),2),IF(AM120="","???",ROUND(AG120*AM120,2)))))</f>
        <v/>
      </c>
      <c r="AO120" s="3"/>
      <c r="AP120" s="89" t="str">
        <f t="shared" si="64"/>
        <v/>
      </c>
      <c r="AQ120" s="3"/>
      <c r="AR120" s="22">
        <f t="shared" si="65"/>
        <v>1</v>
      </c>
      <c r="AS120" s="3"/>
      <c r="AT120" s="3"/>
      <c r="AU120" s="3"/>
      <c r="AV120" s="3"/>
      <c r="AW120" s="3"/>
      <c r="AX120" s="47" t="str">
        <f>IF(MAX($AX$7:AX119)+1&lt;=$AS$4,MAX($AX$7:AX119)+1,"")</f>
        <v/>
      </c>
      <c r="AY120" s="47" t="str">
        <f>IF(MAX($AX$7:AX119)+1&gt;$AS$4,"",IF(AX120&lt;=$BC$7,VLOOKUP(AX120,BA$8:BB$299,2,FALSE),IF(AX120&lt;=$BE$7,VLOOKUP(AX120,BC$8:BD$299,2,FALSE),IF(AX120&lt;=MAX($BE$8:$BE$299),VLOOKUP(AX120,BE$8:BF$299,2,FALSE),IF(AX120=$AS$4,VLOOKUP(AX120,$AS$4:$AU$4,2,FALSE),"")))))</f>
        <v/>
      </c>
      <c r="AZ120" s="47" t="str">
        <f>IF(MAX($AX$7:AX119)+1&gt;$AS$4,"",IF(AX120&lt;=$BC$7,"",IF(AX120&lt;=$BE$7,MID(VLOOKUP(AX120,BC$8:BD$299,2,FALSE),1,1),IF(AX120&lt;=MAX($BE$8:$BE$299),MID(VLOOKUP(AX120,BE$8:BF$299,2,FALSE),1,1),IF(AX120&lt;=$AS$4,VLOOKUP(AX120,$AS$4:$AU$4,3,FALSE),"")))))</f>
        <v/>
      </c>
      <c r="BA120" s="49" t="str">
        <f>IF(AND(BB120&lt;&gt;"",ISNA(VLOOKUP(BB120,BB$7:BB119,1,FALSE))),MAX(BA$7:BA119)+1,"")</f>
        <v/>
      </c>
      <c r="BB120" s="50" t="str">
        <f t="shared" si="66"/>
        <v/>
      </c>
      <c r="BC120" s="49" t="str">
        <f>IF(AND(BD120&lt;&gt;"",ISNA(VLOOKUP(BD120,BD$7:BD119,1,FALSE))),MAX(BC$7:BC119)+1,"")</f>
        <v/>
      </c>
      <c r="BD120" s="50" t="str">
        <f t="shared" si="67"/>
        <v/>
      </c>
      <c r="BE120" s="49" t="str">
        <f>IF(AND(BF120&lt;&gt;"",ISNA(VLOOKUP(BF120,BF$7:BF119,1,FALSE))),MAX(BE$7:BE119)+1,"")</f>
        <v/>
      </c>
      <c r="BF120" s="50" t="str">
        <f t="shared" si="68"/>
        <v/>
      </c>
      <c r="BG120" s="50" t="str">
        <f t="shared" si="69"/>
        <v xml:space="preserve">22x0,5 </v>
      </c>
      <c r="BH120" s="50" t="str">
        <f t="shared" si="70"/>
        <v xml:space="preserve">22x2 </v>
      </c>
      <c r="BI120" s="47" t="str">
        <f t="shared" si="71"/>
        <v/>
      </c>
      <c r="BJ120" s="47" t="str">
        <f t="shared" si="72"/>
        <v/>
      </c>
      <c r="BK120" s="47" t="str">
        <f t="shared" si="73"/>
        <v/>
      </c>
      <c r="BL120" s="47" t="str">
        <f t="shared" si="74"/>
        <v/>
      </c>
      <c r="BM120" s="47" t="str">
        <f t="shared" si="75"/>
        <v/>
      </c>
      <c r="BN120" s="51" t="str">
        <f t="shared" si="76"/>
        <v/>
      </c>
      <c r="BO120" s="51" t="str">
        <f t="shared" si="77"/>
        <v/>
      </c>
      <c r="BP120" s="51" t="str">
        <f t="shared" si="78"/>
        <v/>
      </c>
      <c r="BQ120" s="51" t="str">
        <f t="shared" si="79"/>
        <v/>
      </c>
      <c r="BR120" s="51" t="str">
        <f t="shared" si="80"/>
        <v/>
      </c>
      <c r="BS120" s="51" t="str">
        <f t="shared" si="81"/>
        <v/>
      </c>
      <c r="BT120" s="47" t="str">
        <f t="shared" si="82"/>
        <v/>
      </c>
      <c r="BU120" s="59" t="s">
        <v>456</v>
      </c>
      <c r="BV120" s="48" t="s">
        <v>451</v>
      </c>
      <c r="BW120" s="97"/>
      <c r="BX120" s="98"/>
      <c r="BY120" s="88"/>
      <c r="BZ120" s="99"/>
      <c r="CA120" s="100" t="s">
        <v>2409</v>
      </c>
      <c r="CB120" s="101" t="s">
        <v>116</v>
      </c>
      <c r="CC120" s="101">
        <v>334</v>
      </c>
      <c r="CD120" s="100">
        <v>17.670000000000002</v>
      </c>
      <c r="CE120" s="103"/>
      <c r="CF120" s="101" t="s">
        <v>804</v>
      </c>
      <c r="CG120" s="101">
        <v>5.7960000000000003</v>
      </c>
      <c r="CH120" s="101"/>
      <c r="CI120" s="104"/>
      <c r="CJ120" s="105" t="s">
        <v>116</v>
      </c>
      <c r="CL120" s="44"/>
      <c r="CN120" s="52">
        <f t="shared" si="83"/>
        <v>0</v>
      </c>
      <c r="CO120" s="53">
        <f t="shared" si="84"/>
        <v>0</v>
      </c>
      <c r="CP120" s="54">
        <f t="shared" si="85"/>
        <v>0</v>
      </c>
      <c r="CS120" s="3"/>
      <c r="CT120" s="9"/>
      <c r="CU120" s="9"/>
      <c r="CV120" s="9"/>
      <c r="CW120" s="9"/>
    </row>
    <row r="121" spans="1:101" ht="11.25" customHeight="1" x14ac:dyDescent="0.2">
      <c r="A121" s="22" t="str">
        <f>IF(D121&lt;&gt;"",MAX($A$7:A120)+1,"")</f>
        <v/>
      </c>
      <c r="B121" s="45"/>
      <c r="C121" s="45"/>
      <c r="D121" s="46"/>
      <c r="E121" s="46"/>
      <c r="F121" s="46"/>
      <c r="G121" s="70"/>
      <c r="H121" s="47" t="str">
        <f t="shared" si="50"/>
        <v/>
      </c>
      <c r="I121" s="46"/>
      <c r="J121" s="46"/>
      <c r="K121" s="45"/>
      <c r="L121" s="47" t="str">
        <f t="shared" si="51"/>
        <v/>
      </c>
      <c r="M121" s="46"/>
      <c r="N121" s="46"/>
      <c r="O121" s="45"/>
      <c r="P121" s="45"/>
      <c r="Q121" s="48" t="str">
        <f t="shared" si="52"/>
        <v/>
      </c>
      <c r="R121" s="48" t="str">
        <f t="shared" si="53"/>
        <v/>
      </c>
      <c r="S121" s="48" t="str">
        <f t="shared" si="54"/>
        <v/>
      </c>
      <c r="T121" s="48" t="str">
        <f t="shared" si="55"/>
        <v/>
      </c>
      <c r="U121" s="70"/>
      <c r="V121" s="70"/>
      <c r="W121" s="45"/>
      <c r="X121" s="45"/>
      <c r="Y121" s="45"/>
      <c r="Z121" s="45"/>
      <c r="AA121" s="48" t="str">
        <f t="shared" si="56"/>
        <v/>
      </c>
      <c r="AB121" s="48" t="str">
        <f t="shared" si="57"/>
        <v/>
      </c>
      <c r="AC121" s="3"/>
      <c r="AD121" s="47" t="str">
        <f ca="1">IF(ROW()-7&lt;=MAX($AX$8:$AX$305),CONCATENATE(IF(AND(AZ121&lt;&gt;"",AY121&lt;&gt;"Drážkovanie"),IF(RIGHT(VLOOKUP(ROW()-7,$AX$8:$AZ$305,2,FALSE),4)="dyha","Hrana ",IF(MID(VLOOKUP(ROW()-7,$AX$8:$AZ$305,2,FALSE),1,3)="HPL","","ABS ")),""),VLOOKUP(ROW()-7,$AX$8:$AZ$305,2,FALSE)),IF(ROW()-7&lt;=MAX($AX$8:$AX$305)+1,IF(SUM($AN$7:AN120)&lt;2,"Min. objednávka","Spolu odhad"),IF(AND(ROW()-7&lt;=MAX($AX$8:$AX$305)+2,AD120&lt;&gt;"Spolu odhad"),"Spolu odhad","")))</f>
        <v/>
      </c>
      <c r="AE121" s="47"/>
      <c r="AF121" s="47"/>
      <c r="AG121" s="47" t="str">
        <f t="shared" ca="1" si="58"/>
        <v/>
      </c>
      <c r="AH121" s="47" t="str">
        <f t="shared" ca="1" si="59"/>
        <v/>
      </c>
      <c r="AI121" s="47" t="str">
        <f t="shared" ca="1" si="60"/>
        <v/>
      </c>
      <c r="AJ121" s="117" t="str">
        <f t="shared" ca="1" si="61"/>
        <v/>
      </c>
      <c r="AK121" s="47" t="str">
        <f ca="1">IF(AY121&lt;&gt;"",ROUNDUP(IF(AX121&lt;=$BC$7,SUMIF($BB$8:$BB$299,AY121,$BJ$8:$BJ$299),0)+IF(AND(AX121&gt;$BC$7,AX121&lt;=$BE$7),SUMIF($BD$8:$BD$299,AY121,$BL$8:$BL$299),0)+IF(AND(AX121&gt;MAX($BC$7:$BC$299),AX121&lt;=MAX($BE$7:$BE$299)),SUMIF($BF$8:$BF$299,AY121,$BM$8:$BM$299),0),3),IF(AD121="dovoz odhad",SUMIF($AL$7:AL120,"m2",$AG$7:AG120),IF(AD121="lišta pod 80 mm",$AZ$304,IF(AD121="Drážkovanie",SUM($BN$8:$BN$299),IF(AD121="Zlepovanie (spájanie)",ROUNDUP(SUM($BK$8:$BK$299),3),IF(AD121="Formatovanie zlep. dielcov",ROUNDUP(SUM($BI$8:$BI$299),3),IF(AD121="Otvor na pánt Ø 35 mm",ROUNDUP(SUM($BT$8:$BT$299),3),"")))))))</f>
        <v/>
      </c>
      <c r="AL121" s="47" t="str">
        <f t="shared" ca="1" si="62"/>
        <v/>
      </c>
      <c r="AM121" s="119" t="str">
        <f t="shared" ca="1" si="63"/>
        <v/>
      </c>
      <c r="AN121" s="120" t="str">
        <f ca="1">IF(AD121="","",IF(AD121="Min. objednávka",2-SUM($AN$7:AN120),IF(AD121="Spolu odhad",ROUND(SUM($AN$7:AN120),2),IF(AM121="","???",ROUND(AG121*AM121,2)))))</f>
        <v/>
      </c>
      <c r="AO121" s="3"/>
      <c r="AP121" s="89" t="str">
        <f t="shared" si="64"/>
        <v/>
      </c>
      <c r="AQ121" s="3"/>
      <c r="AR121" s="22">
        <f t="shared" si="65"/>
        <v>1</v>
      </c>
      <c r="AS121" s="3"/>
      <c r="AT121" s="3"/>
      <c r="AU121" s="3"/>
      <c r="AV121" s="3"/>
      <c r="AW121" s="3"/>
      <c r="AX121" s="47" t="str">
        <f>IF(MAX($AX$7:AX120)+1&lt;=$AS$4,MAX($AX$7:AX120)+1,"")</f>
        <v/>
      </c>
      <c r="AY121" s="47" t="str">
        <f>IF(MAX($AX$7:AX120)+1&gt;$AS$4,"",IF(AX121&lt;=$BC$7,VLOOKUP(AX121,BA$8:BB$299,2,FALSE),IF(AX121&lt;=$BE$7,VLOOKUP(AX121,BC$8:BD$299,2,FALSE),IF(AX121&lt;=MAX($BE$8:$BE$299),VLOOKUP(AX121,BE$8:BF$299,2,FALSE),IF(AX121=$AS$4,VLOOKUP(AX121,$AS$4:$AU$4,2,FALSE),"")))))</f>
        <v/>
      </c>
      <c r="AZ121" s="47" t="str">
        <f>IF(MAX($AX$7:AX120)+1&gt;$AS$4,"",IF(AX121&lt;=$BC$7,"",IF(AX121&lt;=$BE$7,MID(VLOOKUP(AX121,BC$8:BD$299,2,FALSE),1,1),IF(AX121&lt;=MAX($BE$8:$BE$299),MID(VLOOKUP(AX121,BE$8:BF$299,2,FALSE),1,1),IF(AX121&lt;=$AS$4,VLOOKUP(AX121,$AS$4:$AU$4,3,FALSE),"")))))</f>
        <v/>
      </c>
      <c r="BA121" s="49" t="str">
        <f>IF(AND(BB121&lt;&gt;"",ISNA(VLOOKUP(BB121,BB$7:BB120,1,FALSE))),MAX(BA$7:BA120)+1,"")</f>
        <v/>
      </c>
      <c r="BB121" s="50" t="str">
        <f t="shared" si="66"/>
        <v/>
      </c>
      <c r="BC121" s="49" t="str">
        <f>IF(AND(BD121&lt;&gt;"",ISNA(VLOOKUP(BD121,BD$7:BD120,1,FALSE))),MAX(BC$7:BC120)+1,"")</f>
        <v/>
      </c>
      <c r="BD121" s="50" t="str">
        <f t="shared" si="67"/>
        <v/>
      </c>
      <c r="BE121" s="49" t="str">
        <f>IF(AND(BF121&lt;&gt;"",ISNA(VLOOKUP(BF121,BF$7:BF120,1,FALSE))),MAX(BE$7:BE120)+1,"")</f>
        <v/>
      </c>
      <c r="BF121" s="50" t="str">
        <f t="shared" si="68"/>
        <v/>
      </c>
      <c r="BG121" s="50" t="str">
        <f t="shared" si="69"/>
        <v xml:space="preserve">22x0,5 </v>
      </c>
      <c r="BH121" s="50" t="str">
        <f t="shared" si="70"/>
        <v xml:space="preserve">22x2 </v>
      </c>
      <c r="BI121" s="47" t="str">
        <f t="shared" si="71"/>
        <v/>
      </c>
      <c r="BJ121" s="47" t="str">
        <f t="shared" si="72"/>
        <v/>
      </c>
      <c r="BK121" s="47" t="str">
        <f t="shared" si="73"/>
        <v/>
      </c>
      <c r="BL121" s="47" t="str">
        <f t="shared" si="74"/>
        <v/>
      </c>
      <c r="BM121" s="47" t="str">
        <f t="shared" si="75"/>
        <v/>
      </c>
      <c r="BN121" s="51" t="str">
        <f t="shared" si="76"/>
        <v/>
      </c>
      <c r="BO121" s="51" t="str">
        <f t="shared" si="77"/>
        <v/>
      </c>
      <c r="BP121" s="51" t="str">
        <f t="shared" si="78"/>
        <v/>
      </c>
      <c r="BQ121" s="51" t="str">
        <f t="shared" si="79"/>
        <v/>
      </c>
      <c r="BR121" s="51" t="str">
        <f t="shared" si="80"/>
        <v/>
      </c>
      <c r="BS121" s="51" t="str">
        <f t="shared" si="81"/>
        <v/>
      </c>
      <c r="BT121" s="47" t="str">
        <f t="shared" si="82"/>
        <v/>
      </c>
      <c r="BU121" s="59" t="s">
        <v>458</v>
      </c>
      <c r="BV121" s="48" t="s">
        <v>453</v>
      </c>
      <c r="BW121" s="97"/>
      <c r="BX121" s="98"/>
      <c r="BY121" s="88"/>
      <c r="BZ121" s="99"/>
      <c r="CA121" s="100" t="s">
        <v>2410</v>
      </c>
      <c r="CB121" s="101" t="s">
        <v>117</v>
      </c>
      <c r="CC121" s="101">
        <v>335</v>
      </c>
      <c r="CD121" s="100">
        <v>16.5</v>
      </c>
      <c r="CE121" s="103"/>
      <c r="CF121" s="101" t="s">
        <v>804</v>
      </c>
      <c r="CG121" s="101">
        <v>5.7960000000000003</v>
      </c>
      <c r="CH121" s="101"/>
      <c r="CI121" s="104"/>
      <c r="CJ121" s="105" t="s">
        <v>117</v>
      </c>
      <c r="CL121" s="44"/>
      <c r="CN121" s="52">
        <f t="shared" si="83"/>
        <v>0</v>
      </c>
      <c r="CO121" s="53">
        <f t="shared" si="84"/>
        <v>0</v>
      </c>
      <c r="CP121" s="54">
        <f t="shared" si="85"/>
        <v>0</v>
      </c>
      <c r="CS121" s="3"/>
      <c r="CT121" s="9"/>
      <c r="CU121" s="9"/>
      <c r="CV121" s="9"/>
      <c r="CW121" s="9"/>
    </row>
    <row r="122" spans="1:101" ht="11.25" customHeight="1" x14ac:dyDescent="0.2">
      <c r="A122" s="22" t="str">
        <f>IF(D122&lt;&gt;"",MAX($A$7:A121)+1,"")</f>
        <v/>
      </c>
      <c r="B122" s="45"/>
      <c r="C122" s="45"/>
      <c r="D122" s="46"/>
      <c r="E122" s="46"/>
      <c r="F122" s="46"/>
      <c r="G122" s="70"/>
      <c r="H122" s="47" t="str">
        <f t="shared" si="50"/>
        <v/>
      </c>
      <c r="I122" s="46"/>
      <c r="J122" s="46"/>
      <c r="K122" s="45"/>
      <c r="L122" s="47" t="str">
        <f t="shared" si="51"/>
        <v/>
      </c>
      <c r="M122" s="46"/>
      <c r="N122" s="46"/>
      <c r="O122" s="45"/>
      <c r="P122" s="45"/>
      <c r="Q122" s="48" t="str">
        <f t="shared" si="52"/>
        <v/>
      </c>
      <c r="R122" s="48" t="str">
        <f t="shared" si="53"/>
        <v/>
      </c>
      <c r="S122" s="48" t="str">
        <f t="shared" si="54"/>
        <v/>
      </c>
      <c r="T122" s="48" t="str">
        <f t="shared" si="55"/>
        <v/>
      </c>
      <c r="U122" s="70"/>
      <c r="V122" s="70"/>
      <c r="W122" s="45"/>
      <c r="X122" s="45"/>
      <c r="Y122" s="45"/>
      <c r="Z122" s="45"/>
      <c r="AA122" s="48" t="str">
        <f t="shared" si="56"/>
        <v/>
      </c>
      <c r="AB122" s="48" t="str">
        <f t="shared" si="57"/>
        <v/>
      </c>
      <c r="AC122" s="3"/>
      <c r="AD122" s="47" t="str">
        <f ca="1">IF(ROW()-7&lt;=MAX($AX$8:$AX$305),CONCATENATE(IF(AND(AZ122&lt;&gt;"",AY122&lt;&gt;"Drážkovanie"),IF(RIGHT(VLOOKUP(ROW()-7,$AX$8:$AZ$305,2,FALSE),4)="dyha","Hrana ",IF(MID(VLOOKUP(ROW()-7,$AX$8:$AZ$305,2,FALSE),1,3)="HPL","","ABS ")),""),VLOOKUP(ROW()-7,$AX$8:$AZ$305,2,FALSE)),IF(ROW()-7&lt;=MAX($AX$8:$AX$305)+1,IF(SUM($AN$7:AN121)&lt;2,"Min. objednávka","Spolu odhad"),IF(AND(ROW()-7&lt;=MAX($AX$8:$AX$305)+2,AD121&lt;&gt;"Spolu odhad"),"Spolu odhad","")))</f>
        <v/>
      </c>
      <c r="AE122" s="47"/>
      <c r="AF122" s="47"/>
      <c r="AG122" s="47" t="str">
        <f t="shared" ca="1" si="58"/>
        <v/>
      </c>
      <c r="AH122" s="47" t="str">
        <f t="shared" ca="1" si="59"/>
        <v/>
      </c>
      <c r="AI122" s="47" t="str">
        <f t="shared" ca="1" si="60"/>
        <v/>
      </c>
      <c r="AJ122" s="117" t="str">
        <f t="shared" ca="1" si="61"/>
        <v/>
      </c>
      <c r="AK122" s="47" t="str">
        <f ca="1">IF(AY122&lt;&gt;"",ROUNDUP(IF(AX122&lt;=$BC$7,SUMIF($BB$8:$BB$299,AY122,$BJ$8:$BJ$299),0)+IF(AND(AX122&gt;$BC$7,AX122&lt;=$BE$7),SUMIF($BD$8:$BD$299,AY122,$BL$8:$BL$299),0)+IF(AND(AX122&gt;MAX($BC$7:$BC$299),AX122&lt;=MAX($BE$7:$BE$299)),SUMIF($BF$8:$BF$299,AY122,$BM$8:$BM$299),0),3),IF(AD122="dovoz odhad",SUMIF($AL$7:AL121,"m2",$AG$7:AG121),IF(AD122="lišta pod 80 mm",$AZ$304,IF(AD122="Drážkovanie",SUM($BN$8:$BN$299),IF(AD122="Zlepovanie (spájanie)",ROUNDUP(SUM($BK$8:$BK$299),3),IF(AD122="Formatovanie zlep. dielcov",ROUNDUP(SUM($BI$8:$BI$299),3),IF(AD122="Otvor na pánt Ø 35 mm",ROUNDUP(SUM($BT$8:$BT$299),3),"")))))))</f>
        <v/>
      </c>
      <c r="AL122" s="47" t="str">
        <f t="shared" ca="1" si="62"/>
        <v/>
      </c>
      <c r="AM122" s="119" t="str">
        <f t="shared" ca="1" si="63"/>
        <v/>
      </c>
      <c r="AN122" s="120" t="str">
        <f ca="1">IF(AD122="","",IF(AD122="Min. objednávka",2-SUM($AN$7:AN121),IF(AD122="Spolu odhad",ROUND(SUM($AN$7:AN121),2),IF(AM122="","???",ROUND(AG122*AM122,2)))))</f>
        <v/>
      </c>
      <c r="AO122" s="3"/>
      <c r="AP122" s="89" t="str">
        <f t="shared" si="64"/>
        <v/>
      </c>
      <c r="AQ122" s="3"/>
      <c r="AR122" s="22">
        <f t="shared" si="65"/>
        <v>1</v>
      </c>
      <c r="AS122" s="3"/>
      <c r="AT122" s="3"/>
      <c r="AU122" s="3"/>
      <c r="AV122" s="3"/>
      <c r="AW122" s="3"/>
      <c r="AX122" s="47" t="str">
        <f>IF(MAX($AX$7:AX121)+1&lt;=$AS$4,MAX($AX$7:AX121)+1,"")</f>
        <v/>
      </c>
      <c r="AY122" s="47" t="str">
        <f>IF(MAX($AX$7:AX121)+1&gt;$AS$4,"",IF(AX122&lt;=$BC$7,VLOOKUP(AX122,BA$8:BB$299,2,FALSE),IF(AX122&lt;=$BE$7,VLOOKUP(AX122,BC$8:BD$299,2,FALSE),IF(AX122&lt;=MAX($BE$8:$BE$299),VLOOKUP(AX122,BE$8:BF$299,2,FALSE),IF(AX122=$AS$4,VLOOKUP(AX122,$AS$4:$AU$4,2,FALSE),"")))))</f>
        <v/>
      </c>
      <c r="AZ122" s="47" t="str">
        <f>IF(MAX($AX$7:AX121)+1&gt;$AS$4,"",IF(AX122&lt;=$BC$7,"",IF(AX122&lt;=$BE$7,MID(VLOOKUP(AX122,BC$8:BD$299,2,FALSE),1,1),IF(AX122&lt;=MAX($BE$8:$BE$299),MID(VLOOKUP(AX122,BE$8:BF$299,2,FALSE),1,1),IF(AX122&lt;=$AS$4,VLOOKUP(AX122,$AS$4:$AU$4,3,FALSE),"")))))</f>
        <v/>
      </c>
      <c r="BA122" s="49" t="str">
        <f>IF(AND(BB122&lt;&gt;"",ISNA(VLOOKUP(BB122,BB$7:BB121,1,FALSE))),MAX(BA$7:BA121)+1,"")</f>
        <v/>
      </c>
      <c r="BB122" s="50" t="str">
        <f t="shared" si="66"/>
        <v/>
      </c>
      <c r="BC122" s="49" t="str">
        <f>IF(AND(BD122&lt;&gt;"",ISNA(VLOOKUP(BD122,BD$7:BD121,1,FALSE))),MAX(BC$7:BC121)+1,"")</f>
        <v/>
      </c>
      <c r="BD122" s="50" t="str">
        <f t="shared" si="67"/>
        <v/>
      </c>
      <c r="BE122" s="49" t="str">
        <f>IF(AND(BF122&lt;&gt;"",ISNA(VLOOKUP(BF122,BF$7:BF121,1,FALSE))),MAX(BE$7:BE121)+1,"")</f>
        <v/>
      </c>
      <c r="BF122" s="50" t="str">
        <f t="shared" si="68"/>
        <v/>
      </c>
      <c r="BG122" s="50" t="str">
        <f t="shared" si="69"/>
        <v xml:space="preserve">22x0,5 </v>
      </c>
      <c r="BH122" s="50" t="str">
        <f t="shared" si="70"/>
        <v xml:space="preserve">22x2 </v>
      </c>
      <c r="BI122" s="47" t="str">
        <f t="shared" si="71"/>
        <v/>
      </c>
      <c r="BJ122" s="47" t="str">
        <f t="shared" si="72"/>
        <v/>
      </c>
      <c r="BK122" s="47" t="str">
        <f t="shared" si="73"/>
        <v/>
      </c>
      <c r="BL122" s="47" t="str">
        <f t="shared" si="74"/>
        <v/>
      </c>
      <c r="BM122" s="47" t="str">
        <f t="shared" si="75"/>
        <v/>
      </c>
      <c r="BN122" s="51" t="str">
        <f t="shared" si="76"/>
        <v/>
      </c>
      <c r="BO122" s="51" t="str">
        <f t="shared" si="77"/>
        <v/>
      </c>
      <c r="BP122" s="51" t="str">
        <f t="shared" si="78"/>
        <v/>
      </c>
      <c r="BQ122" s="51" t="str">
        <f t="shared" si="79"/>
        <v/>
      </c>
      <c r="BR122" s="51" t="str">
        <f t="shared" si="80"/>
        <v/>
      </c>
      <c r="BS122" s="51" t="str">
        <f t="shared" si="81"/>
        <v/>
      </c>
      <c r="BT122" s="47" t="str">
        <f t="shared" si="82"/>
        <v/>
      </c>
      <c r="BU122" s="59" t="s">
        <v>460</v>
      </c>
      <c r="BV122" s="48" t="s">
        <v>455</v>
      </c>
      <c r="BW122" s="97"/>
      <c r="BX122" s="98"/>
      <c r="BY122" s="88"/>
      <c r="BZ122" s="99"/>
      <c r="CA122" s="100" t="s">
        <v>2411</v>
      </c>
      <c r="CB122" s="101" t="s">
        <v>118</v>
      </c>
      <c r="CC122" s="101">
        <v>336</v>
      </c>
      <c r="CD122" s="100">
        <v>16.89</v>
      </c>
      <c r="CE122" s="103"/>
      <c r="CF122" s="101" t="s">
        <v>804</v>
      </c>
      <c r="CG122" s="101">
        <v>5.7960000000000003</v>
      </c>
      <c r="CH122" s="101"/>
      <c r="CI122" s="104"/>
      <c r="CJ122" s="105" t="s">
        <v>118</v>
      </c>
      <c r="CL122" s="44"/>
      <c r="CN122" s="52">
        <f t="shared" si="83"/>
        <v>0</v>
      </c>
      <c r="CO122" s="53">
        <f t="shared" si="84"/>
        <v>0</v>
      </c>
      <c r="CP122" s="54">
        <f t="shared" si="85"/>
        <v>0</v>
      </c>
      <c r="CS122" s="3"/>
      <c r="CT122" s="9"/>
      <c r="CU122" s="9"/>
      <c r="CV122" s="9"/>
      <c r="CW122" s="9"/>
    </row>
    <row r="123" spans="1:101" ht="11.25" customHeight="1" x14ac:dyDescent="0.2">
      <c r="A123" s="22" t="str">
        <f>IF(D123&lt;&gt;"",MAX($A$7:A122)+1,"")</f>
        <v/>
      </c>
      <c r="B123" s="45"/>
      <c r="C123" s="45"/>
      <c r="D123" s="46"/>
      <c r="E123" s="46"/>
      <c r="F123" s="46"/>
      <c r="G123" s="70"/>
      <c r="H123" s="47" t="str">
        <f t="shared" si="50"/>
        <v/>
      </c>
      <c r="I123" s="46"/>
      <c r="J123" s="46"/>
      <c r="K123" s="45"/>
      <c r="L123" s="47" t="str">
        <f t="shared" si="51"/>
        <v/>
      </c>
      <c r="M123" s="46"/>
      <c r="N123" s="46"/>
      <c r="O123" s="45"/>
      <c r="P123" s="45"/>
      <c r="Q123" s="48" t="str">
        <f t="shared" si="52"/>
        <v/>
      </c>
      <c r="R123" s="48" t="str">
        <f t="shared" si="53"/>
        <v/>
      </c>
      <c r="S123" s="48" t="str">
        <f t="shared" si="54"/>
        <v/>
      </c>
      <c r="T123" s="48" t="str">
        <f t="shared" si="55"/>
        <v/>
      </c>
      <c r="U123" s="70"/>
      <c r="V123" s="70"/>
      <c r="W123" s="45"/>
      <c r="X123" s="45"/>
      <c r="Y123" s="45"/>
      <c r="Z123" s="45"/>
      <c r="AA123" s="48" t="str">
        <f t="shared" si="56"/>
        <v/>
      </c>
      <c r="AB123" s="48" t="str">
        <f t="shared" si="57"/>
        <v/>
      </c>
      <c r="AC123" s="3"/>
      <c r="AD123" s="47" t="str">
        <f ca="1">IF(ROW()-7&lt;=MAX($AX$8:$AX$305),CONCATENATE(IF(AND(AZ123&lt;&gt;"",AY123&lt;&gt;"Drážkovanie"),IF(RIGHT(VLOOKUP(ROW()-7,$AX$8:$AZ$305,2,FALSE),4)="dyha","Hrana ",IF(MID(VLOOKUP(ROW()-7,$AX$8:$AZ$305,2,FALSE),1,3)="HPL","","ABS ")),""),VLOOKUP(ROW()-7,$AX$8:$AZ$305,2,FALSE)),IF(ROW()-7&lt;=MAX($AX$8:$AX$305)+1,IF(SUM($AN$7:AN122)&lt;2,"Min. objednávka","Spolu odhad"),IF(AND(ROW()-7&lt;=MAX($AX$8:$AX$305)+2,AD122&lt;&gt;"Spolu odhad"),"Spolu odhad","")))</f>
        <v/>
      </c>
      <c r="AE123" s="47"/>
      <c r="AF123" s="47"/>
      <c r="AG123" s="47" t="str">
        <f t="shared" ca="1" si="58"/>
        <v/>
      </c>
      <c r="AH123" s="47" t="str">
        <f t="shared" ca="1" si="59"/>
        <v/>
      </c>
      <c r="AI123" s="47" t="str">
        <f t="shared" ca="1" si="60"/>
        <v/>
      </c>
      <c r="AJ123" s="117" t="str">
        <f t="shared" ca="1" si="61"/>
        <v/>
      </c>
      <c r="AK123" s="47" t="str">
        <f ca="1">IF(AY123&lt;&gt;"",ROUNDUP(IF(AX123&lt;=$BC$7,SUMIF($BB$8:$BB$299,AY123,$BJ$8:$BJ$299),0)+IF(AND(AX123&gt;$BC$7,AX123&lt;=$BE$7),SUMIF($BD$8:$BD$299,AY123,$BL$8:$BL$299),0)+IF(AND(AX123&gt;MAX($BC$7:$BC$299),AX123&lt;=MAX($BE$7:$BE$299)),SUMIF($BF$8:$BF$299,AY123,$BM$8:$BM$299),0),3),IF(AD123="dovoz odhad",SUMIF($AL$7:AL122,"m2",$AG$7:AG122),IF(AD123="lišta pod 80 mm",$AZ$304,IF(AD123="Drážkovanie",SUM($BN$8:$BN$299),IF(AD123="Zlepovanie (spájanie)",ROUNDUP(SUM($BK$8:$BK$299),3),IF(AD123="Formatovanie zlep. dielcov",ROUNDUP(SUM($BI$8:$BI$299),3),IF(AD123="Otvor na pánt Ø 35 mm",ROUNDUP(SUM($BT$8:$BT$299),3),"")))))))</f>
        <v/>
      </c>
      <c r="AL123" s="47" t="str">
        <f t="shared" ca="1" si="62"/>
        <v/>
      </c>
      <c r="AM123" s="119" t="str">
        <f t="shared" ca="1" si="63"/>
        <v/>
      </c>
      <c r="AN123" s="120" t="str">
        <f ca="1">IF(AD123="","",IF(AD123="Min. objednávka",2-SUM($AN$7:AN122),IF(AD123="Spolu odhad",ROUND(SUM($AN$7:AN122),2),IF(AM123="","???",ROUND(AG123*AM123,2)))))</f>
        <v/>
      </c>
      <c r="AO123" s="3"/>
      <c r="AP123" s="89" t="str">
        <f t="shared" si="64"/>
        <v/>
      </c>
      <c r="AQ123" s="3"/>
      <c r="AR123" s="22">
        <f t="shared" si="65"/>
        <v>1</v>
      </c>
      <c r="AS123" s="3"/>
      <c r="AT123" s="3"/>
      <c r="AU123" s="3"/>
      <c r="AV123" s="3"/>
      <c r="AW123" s="3"/>
      <c r="AX123" s="47" t="str">
        <f>IF(MAX($AX$7:AX122)+1&lt;=$AS$4,MAX($AX$7:AX122)+1,"")</f>
        <v/>
      </c>
      <c r="AY123" s="47" t="str">
        <f>IF(MAX($AX$7:AX122)+1&gt;$AS$4,"",IF(AX123&lt;=$BC$7,VLOOKUP(AX123,BA$8:BB$299,2,FALSE),IF(AX123&lt;=$BE$7,VLOOKUP(AX123,BC$8:BD$299,2,FALSE),IF(AX123&lt;=MAX($BE$8:$BE$299),VLOOKUP(AX123,BE$8:BF$299,2,FALSE),IF(AX123=$AS$4,VLOOKUP(AX123,$AS$4:$AU$4,2,FALSE),"")))))</f>
        <v/>
      </c>
      <c r="AZ123" s="47" t="str">
        <f>IF(MAX($AX$7:AX122)+1&gt;$AS$4,"",IF(AX123&lt;=$BC$7,"",IF(AX123&lt;=$BE$7,MID(VLOOKUP(AX123,BC$8:BD$299,2,FALSE),1,1),IF(AX123&lt;=MAX($BE$8:$BE$299),MID(VLOOKUP(AX123,BE$8:BF$299,2,FALSE),1,1),IF(AX123&lt;=$AS$4,VLOOKUP(AX123,$AS$4:$AU$4,3,FALSE),"")))))</f>
        <v/>
      </c>
      <c r="BA123" s="49" t="str">
        <f>IF(AND(BB123&lt;&gt;"",ISNA(VLOOKUP(BB123,BB$7:BB122,1,FALSE))),MAX(BA$7:BA122)+1,"")</f>
        <v/>
      </c>
      <c r="BB123" s="50" t="str">
        <f t="shared" si="66"/>
        <v/>
      </c>
      <c r="BC123" s="49" t="str">
        <f>IF(AND(BD123&lt;&gt;"",ISNA(VLOOKUP(BD123,BD$7:BD122,1,FALSE))),MAX(BC$7:BC122)+1,"")</f>
        <v/>
      </c>
      <c r="BD123" s="50" t="str">
        <f t="shared" si="67"/>
        <v/>
      </c>
      <c r="BE123" s="49" t="str">
        <f>IF(AND(BF123&lt;&gt;"",ISNA(VLOOKUP(BF123,BF$7:BF122,1,FALSE))),MAX(BE$7:BE122)+1,"")</f>
        <v/>
      </c>
      <c r="BF123" s="50" t="str">
        <f t="shared" si="68"/>
        <v/>
      </c>
      <c r="BG123" s="50" t="str">
        <f t="shared" si="69"/>
        <v xml:space="preserve">22x0,5 </v>
      </c>
      <c r="BH123" s="50" t="str">
        <f t="shared" si="70"/>
        <v xml:space="preserve">22x2 </v>
      </c>
      <c r="BI123" s="47" t="str">
        <f t="shared" si="71"/>
        <v/>
      </c>
      <c r="BJ123" s="47" t="str">
        <f t="shared" si="72"/>
        <v/>
      </c>
      <c r="BK123" s="47" t="str">
        <f t="shared" si="73"/>
        <v/>
      </c>
      <c r="BL123" s="47" t="str">
        <f t="shared" si="74"/>
        <v/>
      </c>
      <c r="BM123" s="47" t="str">
        <f t="shared" si="75"/>
        <v/>
      </c>
      <c r="BN123" s="51" t="str">
        <f t="shared" si="76"/>
        <v/>
      </c>
      <c r="BO123" s="51" t="str">
        <f t="shared" si="77"/>
        <v/>
      </c>
      <c r="BP123" s="51" t="str">
        <f t="shared" si="78"/>
        <v/>
      </c>
      <c r="BQ123" s="51" t="str">
        <f t="shared" si="79"/>
        <v/>
      </c>
      <c r="BR123" s="51" t="str">
        <f t="shared" si="80"/>
        <v/>
      </c>
      <c r="BS123" s="51" t="str">
        <f t="shared" si="81"/>
        <v/>
      </c>
      <c r="BT123" s="47" t="str">
        <f t="shared" si="82"/>
        <v/>
      </c>
      <c r="BU123" s="59" t="s">
        <v>462</v>
      </c>
      <c r="BV123" s="48" t="s">
        <v>457</v>
      </c>
      <c r="BW123" s="97"/>
      <c r="BX123" s="98"/>
      <c r="BY123" s="88"/>
      <c r="BZ123" s="99"/>
      <c r="CA123" s="100" t="s">
        <v>2412</v>
      </c>
      <c r="CB123" s="101" t="s">
        <v>119</v>
      </c>
      <c r="CC123" s="101">
        <v>337</v>
      </c>
      <c r="CD123" s="100">
        <v>34.58</v>
      </c>
      <c r="CE123" s="103"/>
      <c r="CF123" s="101" t="s">
        <v>804</v>
      </c>
      <c r="CG123" s="101">
        <v>5.7960000000000003</v>
      </c>
      <c r="CH123" s="101"/>
      <c r="CI123" s="104"/>
      <c r="CJ123" s="105" t="s">
        <v>119</v>
      </c>
      <c r="CL123" s="44"/>
      <c r="CN123" s="52">
        <f t="shared" si="83"/>
        <v>0</v>
      </c>
      <c r="CO123" s="53">
        <f t="shared" si="84"/>
        <v>0</v>
      </c>
      <c r="CP123" s="54">
        <f t="shared" si="85"/>
        <v>0</v>
      </c>
      <c r="CS123" s="3"/>
      <c r="CT123" s="9"/>
      <c r="CU123" s="9"/>
      <c r="CV123" s="9"/>
      <c r="CW123" s="9"/>
    </row>
    <row r="124" spans="1:101" ht="11.25" customHeight="1" x14ac:dyDescent="0.2">
      <c r="A124" s="22" t="str">
        <f>IF(D124&lt;&gt;"",MAX($A$7:A123)+1,"")</f>
        <v/>
      </c>
      <c r="B124" s="45"/>
      <c r="C124" s="45"/>
      <c r="D124" s="46"/>
      <c r="E124" s="46"/>
      <c r="F124" s="46"/>
      <c r="G124" s="70"/>
      <c r="H124" s="47" t="str">
        <f t="shared" si="50"/>
        <v/>
      </c>
      <c r="I124" s="46"/>
      <c r="J124" s="46"/>
      <c r="K124" s="45"/>
      <c r="L124" s="47" t="str">
        <f t="shared" si="51"/>
        <v/>
      </c>
      <c r="M124" s="46"/>
      <c r="N124" s="46"/>
      <c r="O124" s="45"/>
      <c r="P124" s="45"/>
      <c r="Q124" s="48" t="str">
        <f t="shared" si="52"/>
        <v/>
      </c>
      <c r="R124" s="48" t="str">
        <f t="shared" si="53"/>
        <v/>
      </c>
      <c r="S124" s="48" t="str">
        <f t="shared" si="54"/>
        <v/>
      </c>
      <c r="T124" s="48" t="str">
        <f t="shared" si="55"/>
        <v/>
      </c>
      <c r="U124" s="70"/>
      <c r="V124" s="70"/>
      <c r="W124" s="45"/>
      <c r="X124" s="45"/>
      <c r="Y124" s="45"/>
      <c r="Z124" s="45"/>
      <c r="AA124" s="48" t="str">
        <f t="shared" si="56"/>
        <v/>
      </c>
      <c r="AB124" s="48" t="str">
        <f t="shared" si="57"/>
        <v/>
      </c>
      <c r="AC124" s="3"/>
      <c r="AD124" s="47" t="str">
        <f ca="1">IF(ROW()-7&lt;=MAX($AX$8:$AX$305),CONCATENATE(IF(AND(AZ124&lt;&gt;"",AY124&lt;&gt;"Drážkovanie"),IF(RIGHT(VLOOKUP(ROW()-7,$AX$8:$AZ$305,2,FALSE),4)="dyha","Hrana ",IF(MID(VLOOKUP(ROW()-7,$AX$8:$AZ$305,2,FALSE),1,3)="HPL","","ABS ")),""),VLOOKUP(ROW()-7,$AX$8:$AZ$305,2,FALSE)),IF(ROW()-7&lt;=MAX($AX$8:$AX$305)+1,IF(SUM($AN$7:AN123)&lt;2,"Min. objednávka","Spolu odhad"),IF(AND(ROW()-7&lt;=MAX($AX$8:$AX$305)+2,AD123&lt;&gt;"Spolu odhad"),"Spolu odhad","")))</f>
        <v/>
      </c>
      <c r="AE124" s="47"/>
      <c r="AF124" s="47"/>
      <c r="AG124" s="47" t="str">
        <f t="shared" ca="1" si="58"/>
        <v/>
      </c>
      <c r="AH124" s="47" t="str">
        <f t="shared" ca="1" si="59"/>
        <v/>
      </c>
      <c r="AI124" s="47" t="str">
        <f t="shared" ca="1" si="60"/>
        <v/>
      </c>
      <c r="AJ124" s="117" t="str">
        <f t="shared" ca="1" si="61"/>
        <v/>
      </c>
      <c r="AK124" s="47" t="str">
        <f ca="1">IF(AY124&lt;&gt;"",ROUNDUP(IF(AX124&lt;=$BC$7,SUMIF($BB$8:$BB$299,AY124,$BJ$8:$BJ$299),0)+IF(AND(AX124&gt;$BC$7,AX124&lt;=$BE$7),SUMIF($BD$8:$BD$299,AY124,$BL$8:$BL$299),0)+IF(AND(AX124&gt;MAX($BC$7:$BC$299),AX124&lt;=MAX($BE$7:$BE$299)),SUMIF($BF$8:$BF$299,AY124,$BM$8:$BM$299),0),3),IF(AD124="dovoz odhad",SUMIF($AL$7:AL123,"m2",$AG$7:AG123),IF(AD124="lišta pod 80 mm",$AZ$304,IF(AD124="Drážkovanie",SUM($BN$8:$BN$299),IF(AD124="Zlepovanie (spájanie)",ROUNDUP(SUM($BK$8:$BK$299),3),IF(AD124="Formatovanie zlep. dielcov",ROUNDUP(SUM($BI$8:$BI$299),3),IF(AD124="Otvor na pánt Ø 35 mm",ROUNDUP(SUM($BT$8:$BT$299),3),"")))))))</f>
        <v/>
      </c>
      <c r="AL124" s="47" t="str">
        <f t="shared" ca="1" si="62"/>
        <v/>
      </c>
      <c r="AM124" s="119" t="str">
        <f t="shared" ca="1" si="63"/>
        <v/>
      </c>
      <c r="AN124" s="120" t="str">
        <f ca="1">IF(AD124="","",IF(AD124="Min. objednávka",2-SUM($AN$7:AN123),IF(AD124="Spolu odhad",ROUND(SUM($AN$7:AN123),2),IF(AM124="","???",ROUND(AG124*AM124,2)))))</f>
        <v/>
      </c>
      <c r="AO124" s="3"/>
      <c r="AP124" s="89" t="str">
        <f t="shared" si="64"/>
        <v/>
      </c>
      <c r="AQ124" s="3"/>
      <c r="AR124" s="22">
        <f t="shared" si="65"/>
        <v>1</v>
      </c>
      <c r="AS124" s="3"/>
      <c r="AT124" s="3"/>
      <c r="AU124" s="3"/>
      <c r="AV124" s="3"/>
      <c r="AW124" s="3"/>
      <c r="AX124" s="47" t="str">
        <f>IF(MAX($AX$7:AX123)+1&lt;=$AS$4,MAX($AX$7:AX123)+1,"")</f>
        <v/>
      </c>
      <c r="AY124" s="47" t="str">
        <f>IF(MAX($AX$7:AX123)+1&gt;$AS$4,"",IF(AX124&lt;=$BC$7,VLOOKUP(AX124,BA$8:BB$299,2,FALSE),IF(AX124&lt;=$BE$7,VLOOKUP(AX124,BC$8:BD$299,2,FALSE),IF(AX124&lt;=MAX($BE$8:$BE$299),VLOOKUP(AX124,BE$8:BF$299,2,FALSE),IF(AX124=$AS$4,VLOOKUP(AX124,$AS$4:$AU$4,2,FALSE),"")))))</f>
        <v/>
      </c>
      <c r="AZ124" s="47" t="str">
        <f>IF(MAX($AX$7:AX123)+1&gt;$AS$4,"",IF(AX124&lt;=$BC$7,"",IF(AX124&lt;=$BE$7,MID(VLOOKUP(AX124,BC$8:BD$299,2,FALSE),1,1),IF(AX124&lt;=MAX($BE$8:$BE$299),MID(VLOOKUP(AX124,BE$8:BF$299,2,FALSE),1,1),IF(AX124&lt;=$AS$4,VLOOKUP(AX124,$AS$4:$AU$4,3,FALSE),"")))))</f>
        <v/>
      </c>
      <c r="BA124" s="49" t="str">
        <f>IF(AND(BB124&lt;&gt;"",ISNA(VLOOKUP(BB124,BB$7:BB123,1,FALSE))),MAX(BA$7:BA123)+1,"")</f>
        <v/>
      </c>
      <c r="BB124" s="50" t="str">
        <f t="shared" si="66"/>
        <v/>
      </c>
      <c r="BC124" s="49" t="str">
        <f>IF(AND(BD124&lt;&gt;"",ISNA(VLOOKUP(BD124,BD$7:BD123,1,FALSE))),MAX(BC$7:BC123)+1,"")</f>
        <v/>
      </c>
      <c r="BD124" s="50" t="str">
        <f t="shared" si="67"/>
        <v/>
      </c>
      <c r="BE124" s="49" t="str">
        <f>IF(AND(BF124&lt;&gt;"",ISNA(VLOOKUP(BF124,BF$7:BF123,1,FALSE))),MAX(BE$7:BE123)+1,"")</f>
        <v/>
      </c>
      <c r="BF124" s="50" t="str">
        <f t="shared" si="68"/>
        <v/>
      </c>
      <c r="BG124" s="50" t="str">
        <f t="shared" si="69"/>
        <v xml:space="preserve">22x0,5 </v>
      </c>
      <c r="BH124" s="50" t="str">
        <f t="shared" si="70"/>
        <v xml:space="preserve">22x2 </v>
      </c>
      <c r="BI124" s="47" t="str">
        <f t="shared" si="71"/>
        <v/>
      </c>
      <c r="BJ124" s="47" t="str">
        <f t="shared" si="72"/>
        <v/>
      </c>
      <c r="BK124" s="47" t="str">
        <f t="shared" si="73"/>
        <v/>
      </c>
      <c r="BL124" s="47" t="str">
        <f t="shared" si="74"/>
        <v/>
      </c>
      <c r="BM124" s="47" t="str">
        <f t="shared" si="75"/>
        <v/>
      </c>
      <c r="BN124" s="51" t="str">
        <f t="shared" si="76"/>
        <v/>
      </c>
      <c r="BO124" s="51" t="str">
        <f t="shared" si="77"/>
        <v/>
      </c>
      <c r="BP124" s="51" t="str">
        <f t="shared" si="78"/>
        <v/>
      </c>
      <c r="BQ124" s="51" t="str">
        <f t="shared" si="79"/>
        <v/>
      </c>
      <c r="BR124" s="51" t="str">
        <f t="shared" si="80"/>
        <v/>
      </c>
      <c r="BS124" s="51" t="str">
        <f t="shared" si="81"/>
        <v/>
      </c>
      <c r="BT124" s="47" t="str">
        <f t="shared" si="82"/>
        <v/>
      </c>
      <c r="BU124" s="59" t="s">
        <v>464</v>
      </c>
      <c r="BV124" s="48" t="s">
        <v>459</v>
      </c>
      <c r="BW124" s="97"/>
      <c r="BX124" s="98"/>
      <c r="BY124" s="88"/>
      <c r="BZ124" s="99"/>
      <c r="CA124" s="100" t="s">
        <v>2413</v>
      </c>
      <c r="CB124" s="101" t="s">
        <v>120</v>
      </c>
      <c r="CC124" s="101">
        <v>338</v>
      </c>
      <c r="CD124" s="100">
        <v>19.080000000000002</v>
      </c>
      <c r="CE124" s="103"/>
      <c r="CF124" s="101" t="s">
        <v>804</v>
      </c>
      <c r="CG124" s="101">
        <v>5.7960000000000003</v>
      </c>
      <c r="CH124" s="101"/>
      <c r="CI124" s="104"/>
      <c r="CJ124" s="105" t="s">
        <v>120</v>
      </c>
      <c r="CL124" s="44"/>
      <c r="CN124" s="52">
        <f t="shared" si="83"/>
        <v>0</v>
      </c>
      <c r="CO124" s="53">
        <f t="shared" si="84"/>
        <v>0</v>
      </c>
      <c r="CP124" s="54">
        <f t="shared" si="85"/>
        <v>0</v>
      </c>
      <c r="CS124" s="3"/>
      <c r="CT124" s="9"/>
      <c r="CU124" s="9"/>
      <c r="CV124" s="9"/>
      <c r="CW124" s="9"/>
    </row>
    <row r="125" spans="1:101" ht="11.25" customHeight="1" x14ac:dyDescent="0.2">
      <c r="A125" s="22" t="str">
        <f>IF(D125&lt;&gt;"",MAX($A$7:A124)+1,"")</f>
        <v/>
      </c>
      <c r="B125" s="45"/>
      <c r="C125" s="45"/>
      <c r="D125" s="46"/>
      <c r="E125" s="46"/>
      <c r="F125" s="46"/>
      <c r="G125" s="70"/>
      <c r="H125" s="47" t="str">
        <f t="shared" si="50"/>
        <v/>
      </c>
      <c r="I125" s="46"/>
      <c r="J125" s="46"/>
      <c r="K125" s="45"/>
      <c r="L125" s="47" t="str">
        <f t="shared" si="51"/>
        <v/>
      </c>
      <c r="M125" s="46"/>
      <c r="N125" s="46"/>
      <c r="O125" s="45"/>
      <c r="P125" s="45"/>
      <c r="Q125" s="48" t="str">
        <f t="shared" si="52"/>
        <v/>
      </c>
      <c r="R125" s="48" t="str">
        <f t="shared" si="53"/>
        <v/>
      </c>
      <c r="S125" s="48" t="str">
        <f t="shared" si="54"/>
        <v/>
      </c>
      <c r="T125" s="48" t="str">
        <f t="shared" si="55"/>
        <v/>
      </c>
      <c r="U125" s="70"/>
      <c r="V125" s="70"/>
      <c r="W125" s="45"/>
      <c r="X125" s="45"/>
      <c r="Y125" s="45"/>
      <c r="Z125" s="45"/>
      <c r="AA125" s="48" t="str">
        <f t="shared" si="56"/>
        <v/>
      </c>
      <c r="AB125" s="48" t="str">
        <f t="shared" si="57"/>
        <v/>
      </c>
      <c r="AC125" s="3"/>
      <c r="AD125" s="47" t="str">
        <f ca="1">IF(ROW()-7&lt;=MAX($AX$8:$AX$305),CONCATENATE(IF(AND(AZ125&lt;&gt;"",AY125&lt;&gt;"Drážkovanie"),IF(RIGHT(VLOOKUP(ROW()-7,$AX$8:$AZ$305,2,FALSE),4)="dyha","Hrana ",IF(MID(VLOOKUP(ROW()-7,$AX$8:$AZ$305,2,FALSE),1,3)="HPL","","ABS ")),""),VLOOKUP(ROW()-7,$AX$8:$AZ$305,2,FALSE)),IF(ROW()-7&lt;=MAX($AX$8:$AX$305)+1,IF(SUM($AN$7:AN124)&lt;2,"Min. objednávka","Spolu odhad"),IF(AND(ROW()-7&lt;=MAX($AX$8:$AX$305)+2,AD124&lt;&gt;"Spolu odhad"),"Spolu odhad","")))</f>
        <v/>
      </c>
      <c r="AE125" s="47"/>
      <c r="AF125" s="47"/>
      <c r="AG125" s="47" t="str">
        <f t="shared" ca="1" si="58"/>
        <v/>
      </c>
      <c r="AH125" s="47" t="str">
        <f t="shared" ca="1" si="59"/>
        <v/>
      </c>
      <c r="AI125" s="47" t="str">
        <f t="shared" ca="1" si="60"/>
        <v/>
      </c>
      <c r="AJ125" s="117" t="str">
        <f t="shared" ca="1" si="61"/>
        <v/>
      </c>
      <c r="AK125" s="47" t="str">
        <f ca="1">IF(AY125&lt;&gt;"",ROUNDUP(IF(AX125&lt;=$BC$7,SUMIF($BB$8:$BB$299,AY125,$BJ$8:$BJ$299),0)+IF(AND(AX125&gt;$BC$7,AX125&lt;=$BE$7),SUMIF($BD$8:$BD$299,AY125,$BL$8:$BL$299),0)+IF(AND(AX125&gt;MAX($BC$7:$BC$299),AX125&lt;=MAX($BE$7:$BE$299)),SUMIF($BF$8:$BF$299,AY125,$BM$8:$BM$299),0),3),IF(AD125="dovoz odhad",SUMIF($AL$7:AL124,"m2",$AG$7:AG124),IF(AD125="lišta pod 80 mm",$AZ$304,IF(AD125="Drážkovanie",SUM($BN$8:$BN$299),IF(AD125="Zlepovanie (spájanie)",ROUNDUP(SUM($BK$8:$BK$299),3),IF(AD125="Formatovanie zlep. dielcov",ROUNDUP(SUM($BI$8:$BI$299),3),IF(AD125="Otvor na pánt Ø 35 mm",ROUNDUP(SUM($BT$8:$BT$299),3),"")))))))</f>
        <v/>
      </c>
      <c r="AL125" s="47" t="str">
        <f t="shared" ca="1" si="62"/>
        <v/>
      </c>
      <c r="AM125" s="119" t="str">
        <f t="shared" ca="1" si="63"/>
        <v/>
      </c>
      <c r="AN125" s="120" t="str">
        <f ca="1">IF(AD125="","",IF(AD125="Min. objednávka",2-SUM($AN$7:AN124),IF(AD125="Spolu odhad",ROUND(SUM($AN$7:AN124),2),IF(AM125="","???",ROUND(AG125*AM125,2)))))</f>
        <v/>
      </c>
      <c r="AO125" s="3"/>
      <c r="AP125" s="89" t="str">
        <f t="shared" si="64"/>
        <v/>
      </c>
      <c r="AQ125" s="3"/>
      <c r="AR125" s="22">
        <f t="shared" si="65"/>
        <v>1</v>
      </c>
      <c r="AS125" s="3"/>
      <c r="AT125" s="3"/>
      <c r="AU125" s="3"/>
      <c r="AV125" s="3"/>
      <c r="AW125" s="3"/>
      <c r="AX125" s="47" t="str">
        <f>IF(MAX($AX$7:AX124)+1&lt;=$AS$4,MAX($AX$7:AX124)+1,"")</f>
        <v/>
      </c>
      <c r="AY125" s="47" t="str">
        <f>IF(MAX($AX$7:AX124)+1&gt;$AS$4,"",IF(AX125&lt;=$BC$7,VLOOKUP(AX125,BA$8:BB$299,2,FALSE),IF(AX125&lt;=$BE$7,VLOOKUP(AX125,BC$8:BD$299,2,FALSE),IF(AX125&lt;=MAX($BE$8:$BE$299),VLOOKUP(AX125,BE$8:BF$299,2,FALSE),IF(AX125=$AS$4,VLOOKUP(AX125,$AS$4:$AU$4,2,FALSE),"")))))</f>
        <v/>
      </c>
      <c r="AZ125" s="47" t="str">
        <f>IF(MAX($AX$7:AX124)+1&gt;$AS$4,"",IF(AX125&lt;=$BC$7,"",IF(AX125&lt;=$BE$7,MID(VLOOKUP(AX125,BC$8:BD$299,2,FALSE),1,1),IF(AX125&lt;=MAX($BE$8:$BE$299),MID(VLOOKUP(AX125,BE$8:BF$299,2,FALSE),1,1),IF(AX125&lt;=$AS$4,VLOOKUP(AX125,$AS$4:$AU$4,3,FALSE),"")))))</f>
        <v/>
      </c>
      <c r="BA125" s="49" t="str">
        <f>IF(AND(BB125&lt;&gt;"",ISNA(VLOOKUP(BB125,BB$7:BB124,1,FALSE))),MAX(BA$7:BA124)+1,"")</f>
        <v/>
      </c>
      <c r="BB125" s="50" t="str">
        <f t="shared" si="66"/>
        <v/>
      </c>
      <c r="BC125" s="49" t="str">
        <f>IF(AND(BD125&lt;&gt;"",ISNA(VLOOKUP(BD125,BD$7:BD124,1,FALSE))),MAX(BC$7:BC124)+1,"")</f>
        <v/>
      </c>
      <c r="BD125" s="50" t="str">
        <f t="shared" si="67"/>
        <v/>
      </c>
      <c r="BE125" s="49" t="str">
        <f>IF(AND(BF125&lt;&gt;"",ISNA(VLOOKUP(BF125,BF$7:BF124,1,FALSE))),MAX(BE$7:BE124)+1,"")</f>
        <v/>
      </c>
      <c r="BF125" s="50" t="str">
        <f t="shared" si="68"/>
        <v/>
      </c>
      <c r="BG125" s="50" t="str">
        <f t="shared" si="69"/>
        <v xml:space="preserve">22x0,5 </v>
      </c>
      <c r="BH125" s="50" t="str">
        <f t="shared" si="70"/>
        <v xml:space="preserve">22x2 </v>
      </c>
      <c r="BI125" s="47" t="str">
        <f t="shared" si="71"/>
        <v/>
      </c>
      <c r="BJ125" s="47" t="str">
        <f t="shared" si="72"/>
        <v/>
      </c>
      <c r="BK125" s="47" t="str">
        <f t="shared" si="73"/>
        <v/>
      </c>
      <c r="BL125" s="47" t="str">
        <f t="shared" si="74"/>
        <v/>
      </c>
      <c r="BM125" s="47" t="str">
        <f t="shared" si="75"/>
        <v/>
      </c>
      <c r="BN125" s="51" t="str">
        <f t="shared" si="76"/>
        <v/>
      </c>
      <c r="BO125" s="51" t="str">
        <f t="shared" si="77"/>
        <v/>
      </c>
      <c r="BP125" s="51" t="str">
        <f t="shared" si="78"/>
        <v/>
      </c>
      <c r="BQ125" s="51" t="str">
        <f t="shared" si="79"/>
        <v/>
      </c>
      <c r="BR125" s="51" t="str">
        <f t="shared" si="80"/>
        <v/>
      </c>
      <c r="BS125" s="51" t="str">
        <f t="shared" si="81"/>
        <v/>
      </c>
      <c r="BT125" s="47" t="str">
        <f t="shared" si="82"/>
        <v/>
      </c>
      <c r="BU125" s="59" t="s">
        <v>466</v>
      </c>
      <c r="BV125" s="48" t="s">
        <v>461</v>
      </c>
      <c r="BW125" s="97"/>
      <c r="BX125" s="98"/>
      <c r="BY125" s="88"/>
      <c r="BZ125" s="99"/>
      <c r="CA125" s="100" t="s">
        <v>2414</v>
      </c>
      <c r="CB125" s="101" t="s">
        <v>121</v>
      </c>
      <c r="CC125" s="101">
        <v>339</v>
      </c>
      <c r="CD125" s="100">
        <v>19.16</v>
      </c>
      <c r="CE125" s="103"/>
      <c r="CF125" s="101" t="s">
        <v>804</v>
      </c>
      <c r="CG125" s="101">
        <v>5.7960000000000003</v>
      </c>
      <c r="CH125" s="101"/>
      <c r="CI125" s="104"/>
      <c r="CJ125" s="105" t="s">
        <v>121</v>
      </c>
      <c r="CL125" s="44"/>
      <c r="CN125" s="52">
        <f t="shared" si="83"/>
        <v>0</v>
      </c>
      <c r="CO125" s="53">
        <f t="shared" si="84"/>
        <v>0</v>
      </c>
      <c r="CP125" s="54">
        <f t="shared" si="85"/>
        <v>0</v>
      </c>
      <c r="CS125" s="3"/>
      <c r="CT125" s="9"/>
      <c r="CU125" s="9"/>
      <c r="CV125" s="9"/>
      <c r="CW125" s="9"/>
    </row>
    <row r="126" spans="1:101" ht="11.25" customHeight="1" x14ac:dyDescent="0.2">
      <c r="A126" s="22" t="str">
        <f>IF(D126&lt;&gt;"",MAX($A$7:A125)+1,"")</f>
        <v/>
      </c>
      <c r="B126" s="45"/>
      <c r="C126" s="45"/>
      <c r="D126" s="46"/>
      <c r="E126" s="46"/>
      <c r="F126" s="46"/>
      <c r="G126" s="70"/>
      <c r="H126" s="47" t="str">
        <f t="shared" si="50"/>
        <v/>
      </c>
      <c r="I126" s="46"/>
      <c r="J126" s="46"/>
      <c r="K126" s="45"/>
      <c r="L126" s="47" t="str">
        <f t="shared" si="51"/>
        <v/>
      </c>
      <c r="M126" s="46"/>
      <c r="N126" s="46"/>
      <c r="O126" s="45"/>
      <c r="P126" s="45"/>
      <c r="Q126" s="48" t="str">
        <f t="shared" si="52"/>
        <v/>
      </c>
      <c r="R126" s="48" t="str">
        <f t="shared" si="53"/>
        <v/>
      </c>
      <c r="S126" s="48" t="str">
        <f t="shared" si="54"/>
        <v/>
      </c>
      <c r="T126" s="48" t="str">
        <f t="shared" si="55"/>
        <v/>
      </c>
      <c r="U126" s="70"/>
      <c r="V126" s="70"/>
      <c r="W126" s="45"/>
      <c r="X126" s="45"/>
      <c r="Y126" s="45"/>
      <c r="Z126" s="45"/>
      <c r="AA126" s="48" t="str">
        <f t="shared" si="56"/>
        <v/>
      </c>
      <c r="AB126" s="48" t="str">
        <f t="shared" si="57"/>
        <v/>
      </c>
      <c r="AC126" s="3"/>
      <c r="AD126" s="47" t="str">
        <f ca="1">IF(ROW()-7&lt;=MAX($AX$8:$AX$305),CONCATENATE(IF(AND(AZ126&lt;&gt;"",AY126&lt;&gt;"Drážkovanie"),IF(RIGHT(VLOOKUP(ROW()-7,$AX$8:$AZ$305,2,FALSE),4)="dyha","Hrana ",IF(MID(VLOOKUP(ROW()-7,$AX$8:$AZ$305,2,FALSE),1,3)="HPL","","ABS ")),""),VLOOKUP(ROW()-7,$AX$8:$AZ$305,2,FALSE)),IF(ROW()-7&lt;=MAX($AX$8:$AX$305)+1,IF(SUM($AN$7:AN125)&lt;2,"Min. objednávka","Spolu odhad"),IF(AND(ROW()-7&lt;=MAX($AX$8:$AX$305)+2,AD125&lt;&gt;"Spolu odhad"),"Spolu odhad","")))</f>
        <v/>
      </c>
      <c r="AE126" s="47"/>
      <c r="AF126" s="47"/>
      <c r="AG126" s="47" t="str">
        <f t="shared" ca="1" si="58"/>
        <v/>
      </c>
      <c r="AH126" s="47" t="str">
        <f t="shared" ca="1" si="59"/>
        <v/>
      </c>
      <c r="AI126" s="47" t="str">
        <f t="shared" ca="1" si="60"/>
        <v/>
      </c>
      <c r="AJ126" s="117" t="str">
        <f t="shared" ca="1" si="61"/>
        <v/>
      </c>
      <c r="AK126" s="47" t="str">
        <f ca="1">IF(AY126&lt;&gt;"",ROUNDUP(IF(AX126&lt;=$BC$7,SUMIF($BB$8:$BB$299,AY126,$BJ$8:$BJ$299),0)+IF(AND(AX126&gt;$BC$7,AX126&lt;=$BE$7),SUMIF($BD$8:$BD$299,AY126,$BL$8:$BL$299),0)+IF(AND(AX126&gt;MAX($BC$7:$BC$299),AX126&lt;=MAX($BE$7:$BE$299)),SUMIF($BF$8:$BF$299,AY126,$BM$8:$BM$299),0),3),IF(AD126="dovoz odhad",SUMIF($AL$7:AL125,"m2",$AG$7:AG125),IF(AD126="lišta pod 80 mm",$AZ$304,IF(AD126="Drážkovanie",SUM($BN$8:$BN$299),IF(AD126="Zlepovanie (spájanie)",ROUNDUP(SUM($BK$8:$BK$299),3),IF(AD126="Formatovanie zlep. dielcov",ROUNDUP(SUM($BI$8:$BI$299),3),IF(AD126="Otvor na pánt Ø 35 mm",ROUNDUP(SUM($BT$8:$BT$299),3),"")))))))</f>
        <v/>
      </c>
      <c r="AL126" s="47" t="str">
        <f t="shared" ca="1" si="62"/>
        <v/>
      </c>
      <c r="AM126" s="119" t="str">
        <f t="shared" ca="1" si="63"/>
        <v/>
      </c>
      <c r="AN126" s="120" t="str">
        <f ca="1">IF(AD126="","",IF(AD126="Min. objednávka",2-SUM($AN$7:AN125),IF(AD126="Spolu odhad",ROUND(SUM($AN$7:AN125),2),IF(AM126="","???",ROUND(AG126*AM126,2)))))</f>
        <v/>
      </c>
      <c r="AO126" s="3"/>
      <c r="AP126" s="89" t="str">
        <f t="shared" si="64"/>
        <v/>
      </c>
      <c r="AQ126" s="3"/>
      <c r="AR126" s="22">
        <f t="shared" si="65"/>
        <v>1</v>
      </c>
      <c r="AS126" s="3"/>
      <c r="AT126" s="3"/>
      <c r="AU126" s="3"/>
      <c r="AV126" s="3"/>
      <c r="AW126" s="3"/>
      <c r="AX126" s="47" t="str">
        <f>IF(MAX($AX$7:AX125)+1&lt;=$AS$4,MAX($AX$7:AX125)+1,"")</f>
        <v/>
      </c>
      <c r="AY126" s="47" t="str">
        <f>IF(MAX($AX$7:AX125)+1&gt;$AS$4,"",IF(AX126&lt;=$BC$7,VLOOKUP(AX126,BA$8:BB$299,2,FALSE),IF(AX126&lt;=$BE$7,VLOOKUP(AX126,BC$8:BD$299,2,FALSE),IF(AX126&lt;=MAX($BE$8:$BE$299),VLOOKUP(AX126,BE$8:BF$299,2,FALSE),IF(AX126=$AS$4,VLOOKUP(AX126,$AS$4:$AU$4,2,FALSE),"")))))</f>
        <v/>
      </c>
      <c r="AZ126" s="47" t="str">
        <f>IF(MAX($AX$7:AX125)+1&gt;$AS$4,"",IF(AX126&lt;=$BC$7,"",IF(AX126&lt;=$BE$7,MID(VLOOKUP(AX126,BC$8:BD$299,2,FALSE),1,1),IF(AX126&lt;=MAX($BE$8:$BE$299),MID(VLOOKUP(AX126,BE$8:BF$299,2,FALSE),1,1),IF(AX126&lt;=$AS$4,VLOOKUP(AX126,$AS$4:$AU$4,3,FALSE),"")))))</f>
        <v/>
      </c>
      <c r="BA126" s="49" t="str">
        <f>IF(AND(BB126&lt;&gt;"",ISNA(VLOOKUP(BB126,BB$7:BB125,1,FALSE))),MAX(BA$7:BA125)+1,"")</f>
        <v/>
      </c>
      <c r="BB126" s="50" t="str">
        <f t="shared" si="66"/>
        <v/>
      </c>
      <c r="BC126" s="49" t="str">
        <f>IF(AND(BD126&lt;&gt;"",ISNA(VLOOKUP(BD126,BD$7:BD125,1,FALSE))),MAX(BC$7:BC125)+1,"")</f>
        <v/>
      </c>
      <c r="BD126" s="50" t="str">
        <f t="shared" si="67"/>
        <v/>
      </c>
      <c r="BE126" s="49" t="str">
        <f>IF(AND(BF126&lt;&gt;"",ISNA(VLOOKUP(BF126,BF$7:BF125,1,FALSE))),MAX(BE$7:BE125)+1,"")</f>
        <v/>
      </c>
      <c r="BF126" s="50" t="str">
        <f t="shared" si="68"/>
        <v/>
      </c>
      <c r="BG126" s="50" t="str">
        <f t="shared" si="69"/>
        <v xml:space="preserve">22x0,5 </v>
      </c>
      <c r="BH126" s="50" t="str">
        <f t="shared" si="70"/>
        <v xml:space="preserve">22x2 </v>
      </c>
      <c r="BI126" s="47" t="str">
        <f t="shared" si="71"/>
        <v/>
      </c>
      <c r="BJ126" s="47" t="str">
        <f t="shared" si="72"/>
        <v/>
      </c>
      <c r="BK126" s="47" t="str">
        <f t="shared" si="73"/>
        <v/>
      </c>
      <c r="BL126" s="47" t="str">
        <f t="shared" si="74"/>
        <v/>
      </c>
      <c r="BM126" s="47" t="str">
        <f t="shared" si="75"/>
        <v/>
      </c>
      <c r="BN126" s="51" t="str">
        <f t="shared" si="76"/>
        <v/>
      </c>
      <c r="BO126" s="51" t="str">
        <f t="shared" si="77"/>
        <v/>
      </c>
      <c r="BP126" s="51" t="str">
        <f t="shared" si="78"/>
        <v/>
      </c>
      <c r="BQ126" s="51" t="str">
        <f t="shared" si="79"/>
        <v/>
      </c>
      <c r="BR126" s="51" t="str">
        <f t="shared" si="80"/>
        <v/>
      </c>
      <c r="BS126" s="51" t="str">
        <f t="shared" si="81"/>
        <v/>
      </c>
      <c r="BT126" s="47" t="str">
        <f t="shared" si="82"/>
        <v/>
      </c>
      <c r="BU126" s="59" t="s">
        <v>468</v>
      </c>
      <c r="BV126" s="48" t="s">
        <v>463</v>
      </c>
      <c r="BW126" s="97"/>
      <c r="BX126" s="98"/>
      <c r="BY126" s="88"/>
      <c r="BZ126" s="99"/>
      <c r="CA126" s="100" t="s">
        <v>2415</v>
      </c>
      <c r="CB126" s="101" t="s">
        <v>866</v>
      </c>
      <c r="CC126" s="101">
        <v>340</v>
      </c>
      <c r="CD126" s="100">
        <v>19.41</v>
      </c>
      <c r="CE126" s="103"/>
      <c r="CF126" s="101" t="s">
        <v>804</v>
      </c>
      <c r="CG126" s="101">
        <v>5.7960000000000003</v>
      </c>
      <c r="CH126" s="101"/>
      <c r="CI126" s="104"/>
      <c r="CJ126" s="105" t="s">
        <v>866</v>
      </c>
      <c r="CL126" s="44"/>
      <c r="CN126" s="52">
        <f t="shared" si="83"/>
        <v>0</v>
      </c>
      <c r="CO126" s="53">
        <f t="shared" si="84"/>
        <v>0</v>
      </c>
      <c r="CP126" s="54">
        <f t="shared" si="85"/>
        <v>0</v>
      </c>
      <c r="CS126" s="3"/>
      <c r="CT126" s="9"/>
      <c r="CU126" s="9"/>
      <c r="CV126" s="9"/>
      <c r="CW126" s="9"/>
    </row>
    <row r="127" spans="1:101" ht="11.25" customHeight="1" x14ac:dyDescent="0.2">
      <c r="A127" s="22" t="str">
        <f>IF(D127&lt;&gt;"",MAX($A$7:A126)+1,"")</f>
        <v/>
      </c>
      <c r="B127" s="45"/>
      <c r="C127" s="45"/>
      <c r="D127" s="46"/>
      <c r="E127" s="46"/>
      <c r="F127" s="46"/>
      <c r="G127" s="70"/>
      <c r="H127" s="47" t="str">
        <f t="shared" si="50"/>
        <v/>
      </c>
      <c r="I127" s="46"/>
      <c r="J127" s="46"/>
      <c r="K127" s="45"/>
      <c r="L127" s="47" t="str">
        <f t="shared" si="51"/>
        <v/>
      </c>
      <c r="M127" s="46"/>
      <c r="N127" s="46"/>
      <c r="O127" s="45"/>
      <c r="P127" s="45"/>
      <c r="Q127" s="48" t="str">
        <f t="shared" si="52"/>
        <v/>
      </c>
      <c r="R127" s="48" t="str">
        <f t="shared" si="53"/>
        <v/>
      </c>
      <c r="S127" s="48" t="str">
        <f t="shared" si="54"/>
        <v/>
      </c>
      <c r="T127" s="48" t="str">
        <f t="shared" si="55"/>
        <v/>
      </c>
      <c r="U127" s="70"/>
      <c r="V127" s="70"/>
      <c r="W127" s="45"/>
      <c r="X127" s="45"/>
      <c r="Y127" s="45"/>
      <c r="Z127" s="45"/>
      <c r="AA127" s="48" t="str">
        <f t="shared" si="56"/>
        <v/>
      </c>
      <c r="AB127" s="48" t="str">
        <f t="shared" si="57"/>
        <v/>
      </c>
      <c r="AC127" s="3"/>
      <c r="AD127" s="47" t="str">
        <f ca="1">IF(ROW()-7&lt;=MAX($AX$8:$AX$305),CONCATENATE(IF(AND(AZ127&lt;&gt;"",AY127&lt;&gt;"Drážkovanie"),IF(RIGHT(VLOOKUP(ROW()-7,$AX$8:$AZ$305,2,FALSE),4)="dyha","Hrana ",IF(MID(VLOOKUP(ROW()-7,$AX$8:$AZ$305,2,FALSE),1,3)="HPL","","ABS ")),""),VLOOKUP(ROW()-7,$AX$8:$AZ$305,2,FALSE)),IF(ROW()-7&lt;=MAX($AX$8:$AX$305)+1,IF(SUM($AN$7:AN126)&lt;2,"Min. objednávka","Spolu odhad"),IF(AND(ROW()-7&lt;=MAX($AX$8:$AX$305)+2,AD126&lt;&gt;"Spolu odhad"),"Spolu odhad","")))</f>
        <v/>
      </c>
      <c r="AE127" s="47"/>
      <c r="AF127" s="47"/>
      <c r="AG127" s="47" t="str">
        <f t="shared" ca="1" si="58"/>
        <v/>
      </c>
      <c r="AH127" s="47" t="str">
        <f t="shared" ca="1" si="59"/>
        <v/>
      </c>
      <c r="AI127" s="47" t="str">
        <f t="shared" ca="1" si="60"/>
        <v/>
      </c>
      <c r="AJ127" s="117" t="str">
        <f t="shared" ca="1" si="61"/>
        <v/>
      </c>
      <c r="AK127" s="47" t="str">
        <f ca="1">IF(AY127&lt;&gt;"",ROUNDUP(IF(AX127&lt;=$BC$7,SUMIF($BB$8:$BB$299,AY127,$BJ$8:$BJ$299),0)+IF(AND(AX127&gt;$BC$7,AX127&lt;=$BE$7),SUMIF($BD$8:$BD$299,AY127,$BL$8:$BL$299),0)+IF(AND(AX127&gt;MAX($BC$7:$BC$299),AX127&lt;=MAX($BE$7:$BE$299)),SUMIF($BF$8:$BF$299,AY127,$BM$8:$BM$299),0),3),IF(AD127="dovoz odhad",SUMIF($AL$7:AL126,"m2",$AG$7:AG126),IF(AD127="lišta pod 80 mm",$AZ$304,IF(AD127="Drážkovanie",SUM($BN$8:$BN$299),IF(AD127="Zlepovanie (spájanie)",ROUNDUP(SUM($BK$8:$BK$299),3),IF(AD127="Formatovanie zlep. dielcov",ROUNDUP(SUM($BI$8:$BI$299),3),IF(AD127="Otvor na pánt Ø 35 mm",ROUNDUP(SUM($BT$8:$BT$299),3),"")))))))</f>
        <v/>
      </c>
      <c r="AL127" s="47" t="str">
        <f t="shared" ca="1" si="62"/>
        <v/>
      </c>
      <c r="AM127" s="119" t="str">
        <f t="shared" ca="1" si="63"/>
        <v/>
      </c>
      <c r="AN127" s="120" t="str">
        <f ca="1">IF(AD127="","",IF(AD127="Min. objednávka",2-SUM($AN$7:AN126),IF(AD127="Spolu odhad",ROUND(SUM($AN$7:AN126),2),IF(AM127="","???",ROUND(AG127*AM127,2)))))</f>
        <v/>
      </c>
      <c r="AO127" s="3"/>
      <c r="AP127" s="89" t="str">
        <f t="shared" si="64"/>
        <v/>
      </c>
      <c r="AQ127" s="3"/>
      <c r="AR127" s="22">
        <f t="shared" si="65"/>
        <v>1</v>
      </c>
      <c r="AS127" s="3"/>
      <c r="AT127" s="3"/>
      <c r="AU127" s="3"/>
      <c r="AV127" s="3"/>
      <c r="AW127" s="3"/>
      <c r="AX127" s="47" t="str">
        <f>IF(MAX($AX$7:AX126)+1&lt;=$AS$4,MAX($AX$7:AX126)+1,"")</f>
        <v/>
      </c>
      <c r="AY127" s="47" t="str">
        <f>IF(MAX($AX$7:AX126)+1&gt;$AS$4,"",IF(AX127&lt;=$BC$7,VLOOKUP(AX127,BA$8:BB$299,2,FALSE),IF(AX127&lt;=$BE$7,VLOOKUP(AX127,BC$8:BD$299,2,FALSE),IF(AX127&lt;=MAX($BE$8:$BE$299),VLOOKUP(AX127,BE$8:BF$299,2,FALSE),IF(AX127=$AS$4,VLOOKUP(AX127,$AS$4:$AU$4,2,FALSE),"")))))</f>
        <v/>
      </c>
      <c r="AZ127" s="47" t="str">
        <f>IF(MAX($AX$7:AX126)+1&gt;$AS$4,"",IF(AX127&lt;=$BC$7,"",IF(AX127&lt;=$BE$7,MID(VLOOKUP(AX127,BC$8:BD$299,2,FALSE),1,1),IF(AX127&lt;=MAX($BE$8:$BE$299),MID(VLOOKUP(AX127,BE$8:BF$299,2,FALSE),1,1),IF(AX127&lt;=$AS$4,VLOOKUP(AX127,$AS$4:$AU$4,3,FALSE),"")))))</f>
        <v/>
      </c>
      <c r="BA127" s="49" t="str">
        <f>IF(AND(BB127&lt;&gt;"",ISNA(VLOOKUP(BB127,BB$7:BB126,1,FALSE))),MAX(BA$7:BA126)+1,"")</f>
        <v/>
      </c>
      <c r="BB127" s="50" t="str">
        <f t="shared" si="66"/>
        <v/>
      </c>
      <c r="BC127" s="49" t="str">
        <f>IF(AND(BD127&lt;&gt;"",ISNA(VLOOKUP(BD127,BD$7:BD126,1,FALSE))),MAX(BC$7:BC126)+1,"")</f>
        <v/>
      </c>
      <c r="BD127" s="50" t="str">
        <f t="shared" si="67"/>
        <v/>
      </c>
      <c r="BE127" s="49" t="str">
        <f>IF(AND(BF127&lt;&gt;"",ISNA(VLOOKUP(BF127,BF$7:BF126,1,FALSE))),MAX(BE$7:BE126)+1,"")</f>
        <v/>
      </c>
      <c r="BF127" s="50" t="str">
        <f t="shared" si="68"/>
        <v/>
      </c>
      <c r="BG127" s="50" t="str">
        <f t="shared" si="69"/>
        <v xml:space="preserve">22x0,5 </v>
      </c>
      <c r="BH127" s="50" t="str">
        <f t="shared" si="70"/>
        <v xml:space="preserve">22x2 </v>
      </c>
      <c r="BI127" s="47" t="str">
        <f t="shared" si="71"/>
        <v/>
      </c>
      <c r="BJ127" s="47" t="str">
        <f t="shared" si="72"/>
        <v/>
      </c>
      <c r="BK127" s="47" t="str">
        <f t="shared" si="73"/>
        <v/>
      </c>
      <c r="BL127" s="47" t="str">
        <f t="shared" si="74"/>
        <v/>
      </c>
      <c r="BM127" s="47" t="str">
        <f t="shared" si="75"/>
        <v/>
      </c>
      <c r="BN127" s="51" t="str">
        <f t="shared" si="76"/>
        <v/>
      </c>
      <c r="BO127" s="51" t="str">
        <f t="shared" si="77"/>
        <v/>
      </c>
      <c r="BP127" s="51" t="str">
        <f t="shared" si="78"/>
        <v/>
      </c>
      <c r="BQ127" s="51" t="str">
        <f t="shared" si="79"/>
        <v/>
      </c>
      <c r="BR127" s="51" t="str">
        <f t="shared" si="80"/>
        <v/>
      </c>
      <c r="BS127" s="51" t="str">
        <f t="shared" si="81"/>
        <v/>
      </c>
      <c r="BT127" s="47" t="str">
        <f t="shared" si="82"/>
        <v/>
      </c>
      <c r="BU127" s="59" t="s">
        <v>470</v>
      </c>
      <c r="BV127" s="48" t="s">
        <v>465</v>
      </c>
      <c r="BW127" s="97"/>
      <c r="BX127" s="98"/>
      <c r="BY127" s="88"/>
      <c r="BZ127" s="99"/>
      <c r="CA127" s="100" t="s">
        <v>2416</v>
      </c>
      <c r="CB127" s="101" t="s">
        <v>122</v>
      </c>
      <c r="CC127" s="101">
        <v>341</v>
      </c>
      <c r="CD127" s="100">
        <v>19.62</v>
      </c>
      <c r="CE127" s="103"/>
      <c r="CF127" s="101" t="s">
        <v>804</v>
      </c>
      <c r="CG127" s="101">
        <v>5.7960000000000003</v>
      </c>
      <c r="CH127" s="101"/>
      <c r="CI127" s="104"/>
      <c r="CJ127" s="105" t="s">
        <v>122</v>
      </c>
      <c r="CL127" s="44"/>
      <c r="CN127" s="52">
        <f t="shared" si="83"/>
        <v>0</v>
      </c>
      <c r="CO127" s="53">
        <f t="shared" si="84"/>
        <v>0</v>
      </c>
      <c r="CP127" s="54">
        <f t="shared" si="85"/>
        <v>0</v>
      </c>
      <c r="CS127" s="3"/>
      <c r="CT127" s="9"/>
      <c r="CU127" s="9"/>
      <c r="CV127" s="9"/>
      <c r="CW127" s="9"/>
    </row>
    <row r="128" spans="1:101" ht="11.25" customHeight="1" x14ac:dyDescent="0.2">
      <c r="A128" s="22" t="str">
        <f>IF(D128&lt;&gt;"",MAX($A$7:A127)+1,"")</f>
        <v/>
      </c>
      <c r="B128" s="45"/>
      <c r="C128" s="45"/>
      <c r="D128" s="46"/>
      <c r="E128" s="46"/>
      <c r="F128" s="46"/>
      <c r="G128" s="70"/>
      <c r="H128" s="47" t="str">
        <f t="shared" si="50"/>
        <v/>
      </c>
      <c r="I128" s="46"/>
      <c r="J128" s="46"/>
      <c r="K128" s="45"/>
      <c r="L128" s="47" t="str">
        <f t="shared" si="51"/>
        <v/>
      </c>
      <c r="M128" s="46"/>
      <c r="N128" s="46"/>
      <c r="O128" s="45"/>
      <c r="P128" s="45"/>
      <c r="Q128" s="48" t="str">
        <f t="shared" si="52"/>
        <v/>
      </c>
      <c r="R128" s="48" t="str">
        <f t="shared" si="53"/>
        <v/>
      </c>
      <c r="S128" s="48" t="str">
        <f t="shared" si="54"/>
        <v/>
      </c>
      <c r="T128" s="48" t="str">
        <f t="shared" si="55"/>
        <v/>
      </c>
      <c r="U128" s="70"/>
      <c r="V128" s="70"/>
      <c r="W128" s="45"/>
      <c r="X128" s="45"/>
      <c r="Y128" s="45"/>
      <c r="Z128" s="45"/>
      <c r="AA128" s="48" t="str">
        <f t="shared" si="56"/>
        <v/>
      </c>
      <c r="AB128" s="48" t="str">
        <f t="shared" si="57"/>
        <v/>
      </c>
      <c r="AC128" s="3"/>
      <c r="AD128" s="47" t="str">
        <f ca="1">IF(ROW()-7&lt;=MAX($AX$8:$AX$305),CONCATENATE(IF(AND(AZ128&lt;&gt;"",AY128&lt;&gt;"Drážkovanie"),IF(RIGHT(VLOOKUP(ROW()-7,$AX$8:$AZ$305,2,FALSE),4)="dyha","Hrana ",IF(MID(VLOOKUP(ROW()-7,$AX$8:$AZ$305,2,FALSE),1,3)="HPL","","ABS ")),""),VLOOKUP(ROW()-7,$AX$8:$AZ$305,2,FALSE)),IF(ROW()-7&lt;=MAX($AX$8:$AX$305)+1,IF(SUM($AN$7:AN127)&lt;2,"Min. objednávka","Spolu odhad"),IF(AND(ROW()-7&lt;=MAX($AX$8:$AX$305)+2,AD127&lt;&gt;"Spolu odhad"),"Spolu odhad","")))</f>
        <v/>
      </c>
      <c r="AE128" s="47"/>
      <c r="AF128" s="47"/>
      <c r="AG128" s="47" t="str">
        <f t="shared" ca="1" si="58"/>
        <v/>
      </c>
      <c r="AH128" s="47" t="str">
        <f t="shared" ca="1" si="59"/>
        <v/>
      </c>
      <c r="AI128" s="47" t="str">
        <f t="shared" ca="1" si="60"/>
        <v/>
      </c>
      <c r="AJ128" s="117" t="str">
        <f t="shared" ca="1" si="61"/>
        <v/>
      </c>
      <c r="AK128" s="47" t="str">
        <f ca="1">IF(AY128&lt;&gt;"",ROUNDUP(IF(AX128&lt;=$BC$7,SUMIF($BB$8:$BB$299,AY128,$BJ$8:$BJ$299),0)+IF(AND(AX128&gt;$BC$7,AX128&lt;=$BE$7),SUMIF($BD$8:$BD$299,AY128,$BL$8:$BL$299),0)+IF(AND(AX128&gt;MAX($BC$7:$BC$299),AX128&lt;=MAX($BE$7:$BE$299)),SUMIF($BF$8:$BF$299,AY128,$BM$8:$BM$299),0),3),IF(AD128="dovoz odhad",SUMIF($AL$7:AL127,"m2",$AG$7:AG127),IF(AD128="lišta pod 80 mm",$AZ$304,IF(AD128="Drážkovanie",SUM($BN$8:$BN$299),IF(AD128="Zlepovanie (spájanie)",ROUNDUP(SUM($BK$8:$BK$299),3),IF(AD128="Formatovanie zlep. dielcov",ROUNDUP(SUM($BI$8:$BI$299),3),IF(AD128="Otvor na pánt Ø 35 mm",ROUNDUP(SUM($BT$8:$BT$299),3),"")))))))</f>
        <v/>
      </c>
      <c r="AL128" s="47" t="str">
        <f t="shared" ca="1" si="62"/>
        <v/>
      </c>
      <c r="AM128" s="119" t="str">
        <f t="shared" ca="1" si="63"/>
        <v/>
      </c>
      <c r="AN128" s="120" t="str">
        <f ca="1">IF(AD128="","",IF(AD128="Min. objednávka",2-SUM($AN$7:AN127),IF(AD128="Spolu odhad",ROUND(SUM($AN$7:AN127),2),IF(AM128="","???",ROUND(AG128*AM128,2)))))</f>
        <v/>
      </c>
      <c r="AO128" s="3"/>
      <c r="AP128" s="89" t="str">
        <f t="shared" si="64"/>
        <v/>
      </c>
      <c r="AQ128" s="3"/>
      <c r="AR128" s="22">
        <f t="shared" si="65"/>
        <v>1</v>
      </c>
      <c r="AS128" s="3"/>
      <c r="AT128" s="3"/>
      <c r="AU128" s="3"/>
      <c r="AV128" s="3"/>
      <c r="AW128" s="3"/>
      <c r="AX128" s="47" t="str">
        <f>IF(MAX($AX$7:AX127)+1&lt;=$AS$4,MAX($AX$7:AX127)+1,"")</f>
        <v/>
      </c>
      <c r="AY128" s="47" t="str">
        <f>IF(MAX($AX$7:AX127)+1&gt;$AS$4,"",IF(AX128&lt;=$BC$7,VLOOKUP(AX128,BA$8:BB$299,2,FALSE),IF(AX128&lt;=$BE$7,VLOOKUP(AX128,BC$8:BD$299,2,FALSE),IF(AX128&lt;=MAX($BE$8:$BE$299),VLOOKUP(AX128,BE$8:BF$299,2,FALSE),IF(AX128=$AS$4,VLOOKUP(AX128,$AS$4:$AU$4,2,FALSE),"")))))</f>
        <v/>
      </c>
      <c r="AZ128" s="47" t="str">
        <f>IF(MAX($AX$7:AX127)+1&gt;$AS$4,"",IF(AX128&lt;=$BC$7,"",IF(AX128&lt;=$BE$7,MID(VLOOKUP(AX128,BC$8:BD$299,2,FALSE),1,1),IF(AX128&lt;=MAX($BE$8:$BE$299),MID(VLOOKUP(AX128,BE$8:BF$299,2,FALSE),1,1),IF(AX128&lt;=$AS$4,VLOOKUP(AX128,$AS$4:$AU$4,3,FALSE),"")))))</f>
        <v/>
      </c>
      <c r="BA128" s="49" t="str">
        <f>IF(AND(BB128&lt;&gt;"",ISNA(VLOOKUP(BB128,BB$7:BB127,1,FALSE))),MAX(BA$7:BA127)+1,"")</f>
        <v/>
      </c>
      <c r="BB128" s="50" t="str">
        <f t="shared" si="66"/>
        <v/>
      </c>
      <c r="BC128" s="49" t="str">
        <f>IF(AND(BD128&lt;&gt;"",ISNA(VLOOKUP(BD128,BD$7:BD127,1,FALSE))),MAX(BC$7:BC127)+1,"")</f>
        <v/>
      </c>
      <c r="BD128" s="50" t="str">
        <f t="shared" si="67"/>
        <v/>
      </c>
      <c r="BE128" s="49" t="str">
        <f>IF(AND(BF128&lt;&gt;"",ISNA(VLOOKUP(BF128,BF$7:BF127,1,FALSE))),MAX(BE$7:BE127)+1,"")</f>
        <v/>
      </c>
      <c r="BF128" s="50" t="str">
        <f t="shared" si="68"/>
        <v/>
      </c>
      <c r="BG128" s="50" t="str">
        <f t="shared" si="69"/>
        <v xml:space="preserve">22x0,5 </v>
      </c>
      <c r="BH128" s="50" t="str">
        <f t="shared" si="70"/>
        <v xml:space="preserve">22x2 </v>
      </c>
      <c r="BI128" s="47" t="str">
        <f t="shared" si="71"/>
        <v/>
      </c>
      <c r="BJ128" s="47" t="str">
        <f t="shared" si="72"/>
        <v/>
      </c>
      <c r="BK128" s="47" t="str">
        <f t="shared" si="73"/>
        <v/>
      </c>
      <c r="BL128" s="47" t="str">
        <f t="shared" si="74"/>
        <v/>
      </c>
      <c r="BM128" s="47" t="str">
        <f t="shared" si="75"/>
        <v/>
      </c>
      <c r="BN128" s="51" t="str">
        <f t="shared" si="76"/>
        <v/>
      </c>
      <c r="BO128" s="51" t="str">
        <f t="shared" si="77"/>
        <v/>
      </c>
      <c r="BP128" s="51" t="str">
        <f t="shared" si="78"/>
        <v/>
      </c>
      <c r="BQ128" s="51" t="str">
        <f t="shared" si="79"/>
        <v/>
      </c>
      <c r="BR128" s="51" t="str">
        <f t="shared" si="80"/>
        <v/>
      </c>
      <c r="BS128" s="51" t="str">
        <f t="shared" si="81"/>
        <v/>
      </c>
      <c r="BT128" s="47" t="str">
        <f t="shared" si="82"/>
        <v/>
      </c>
      <c r="BU128" s="59" t="s">
        <v>472</v>
      </c>
      <c r="BV128" s="48" t="s">
        <v>467</v>
      </c>
      <c r="BW128" s="97"/>
      <c r="BX128" s="98"/>
      <c r="BY128" s="88"/>
      <c r="BZ128" s="99"/>
      <c r="CA128" s="100" t="s">
        <v>2417</v>
      </c>
      <c r="CB128" s="101" t="s">
        <v>123</v>
      </c>
      <c r="CC128" s="101">
        <v>342</v>
      </c>
      <c r="CD128" s="100">
        <v>19.59</v>
      </c>
      <c r="CE128" s="103"/>
      <c r="CF128" s="101" t="s">
        <v>804</v>
      </c>
      <c r="CG128" s="101">
        <v>5.7960000000000003</v>
      </c>
      <c r="CH128" s="101"/>
      <c r="CI128" s="104"/>
      <c r="CJ128" s="105" t="s">
        <v>123</v>
      </c>
      <c r="CL128" s="44"/>
      <c r="CN128" s="52">
        <f t="shared" si="83"/>
        <v>0</v>
      </c>
      <c r="CO128" s="53">
        <f t="shared" si="84"/>
        <v>0</v>
      </c>
      <c r="CP128" s="54">
        <f t="shared" si="85"/>
        <v>0</v>
      </c>
      <c r="CS128" s="3"/>
      <c r="CT128" s="9"/>
      <c r="CU128" s="9"/>
      <c r="CV128" s="9"/>
      <c r="CW128" s="9"/>
    </row>
    <row r="129" spans="1:101" ht="11.25" customHeight="1" x14ac:dyDescent="0.2">
      <c r="A129" s="22" t="str">
        <f>IF(D129&lt;&gt;"",MAX($A$7:A128)+1,"")</f>
        <v/>
      </c>
      <c r="B129" s="45"/>
      <c r="C129" s="45"/>
      <c r="D129" s="46"/>
      <c r="E129" s="46"/>
      <c r="F129" s="46"/>
      <c r="G129" s="70"/>
      <c r="H129" s="47" t="str">
        <f t="shared" si="50"/>
        <v/>
      </c>
      <c r="I129" s="46"/>
      <c r="J129" s="46"/>
      <c r="K129" s="45"/>
      <c r="L129" s="47" t="str">
        <f t="shared" si="51"/>
        <v/>
      </c>
      <c r="M129" s="46"/>
      <c r="N129" s="46"/>
      <c r="O129" s="45"/>
      <c r="P129" s="45"/>
      <c r="Q129" s="48" t="str">
        <f t="shared" si="52"/>
        <v/>
      </c>
      <c r="R129" s="48" t="str">
        <f t="shared" si="53"/>
        <v/>
      </c>
      <c r="S129" s="48" t="str">
        <f t="shared" si="54"/>
        <v/>
      </c>
      <c r="T129" s="48" t="str">
        <f t="shared" si="55"/>
        <v/>
      </c>
      <c r="U129" s="70"/>
      <c r="V129" s="70"/>
      <c r="W129" s="45"/>
      <c r="X129" s="45"/>
      <c r="Y129" s="45"/>
      <c r="Z129" s="45"/>
      <c r="AA129" s="48" t="str">
        <f t="shared" si="56"/>
        <v/>
      </c>
      <c r="AB129" s="48" t="str">
        <f t="shared" si="57"/>
        <v/>
      </c>
      <c r="AC129" s="3"/>
      <c r="AD129" s="47" t="str">
        <f ca="1">IF(ROW()-7&lt;=MAX($AX$8:$AX$305),CONCATENATE(IF(AND(AZ129&lt;&gt;"",AY129&lt;&gt;"Drážkovanie"),IF(RIGHT(VLOOKUP(ROW()-7,$AX$8:$AZ$305,2,FALSE),4)="dyha","Hrana ",IF(MID(VLOOKUP(ROW()-7,$AX$8:$AZ$305,2,FALSE),1,3)="HPL","","ABS ")),""),VLOOKUP(ROW()-7,$AX$8:$AZ$305,2,FALSE)),IF(ROW()-7&lt;=MAX($AX$8:$AX$305)+1,IF(SUM($AN$7:AN128)&lt;2,"Min. objednávka","Spolu odhad"),IF(AND(ROW()-7&lt;=MAX($AX$8:$AX$305)+2,AD128&lt;&gt;"Spolu odhad"),"Spolu odhad","")))</f>
        <v/>
      </c>
      <c r="AE129" s="47"/>
      <c r="AF129" s="47"/>
      <c r="AG129" s="47" t="str">
        <f t="shared" ca="1" si="58"/>
        <v/>
      </c>
      <c r="AH129" s="47" t="str">
        <f t="shared" ca="1" si="59"/>
        <v/>
      </c>
      <c r="AI129" s="47" t="str">
        <f t="shared" ca="1" si="60"/>
        <v/>
      </c>
      <c r="AJ129" s="117" t="str">
        <f t="shared" ca="1" si="61"/>
        <v/>
      </c>
      <c r="AK129" s="47" t="str">
        <f ca="1">IF(AY129&lt;&gt;"",ROUNDUP(IF(AX129&lt;=$BC$7,SUMIF($BB$8:$BB$299,AY129,$BJ$8:$BJ$299),0)+IF(AND(AX129&gt;$BC$7,AX129&lt;=$BE$7),SUMIF($BD$8:$BD$299,AY129,$BL$8:$BL$299),0)+IF(AND(AX129&gt;MAX($BC$7:$BC$299),AX129&lt;=MAX($BE$7:$BE$299)),SUMIF($BF$8:$BF$299,AY129,$BM$8:$BM$299),0),3),IF(AD129="dovoz odhad",SUMIF($AL$7:AL128,"m2",$AG$7:AG128),IF(AD129="lišta pod 80 mm",$AZ$304,IF(AD129="Drážkovanie",SUM($BN$8:$BN$299),IF(AD129="Zlepovanie (spájanie)",ROUNDUP(SUM($BK$8:$BK$299),3),IF(AD129="Formatovanie zlep. dielcov",ROUNDUP(SUM($BI$8:$BI$299),3),IF(AD129="Otvor na pánt Ø 35 mm",ROUNDUP(SUM($BT$8:$BT$299),3),"")))))))</f>
        <v/>
      </c>
      <c r="AL129" s="47" t="str">
        <f t="shared" ca="1" si="62"/>
        <v/>
      </c>
      <c r="AM129" s="119" t="str">
        <f t="shared" ca="1" si="63"/>
        <v/>
      </c>
      <c r="AN129" s="120" t="str">
        <f ca="1">IF(AD129="","",IF(AD129="Min. objednávka",2-SUM($AN$7:AN128),IF(AD129="Spolu odhad",ROUND(SUM($AN$7:AN128),2),IF(AM129="","???",ROUND(AG129*AM129,2)))))</f>
        <v/>
      </c>
      <c r="AO129" s="3"/>
      <c r="AP129" s="89" t="str">
        <f t="shared" si="64"/>
        <v/>
      </c>
      <c r="AQ129" s="3"/>
      <c r="AR129" s="22">
        <f t="shared" si="65"/>
        <v>1</v>
      </c>
      <c r="AS129" s="3"/>
      <c r="AT129" s="3"/>
      <c r="AU129" s="3"/>
      <c r="AV129" s="3"/>
      <c r="AW129" s="3"/>
      <c r="AX129" s="47" t="str">
        <f>IF(MAX($AX$7:AX128)+1&lt;=$AS$4,MAX($AX$7:AX128)+1,"")</f>
        <v/>
      </c>
      <c r="AY129" s="47" t="str">
        <f>IF(MAX($AX$7:AX128)+1&gt;$AS$4,"",IF(AX129&lt;=$BC$7,VLOOKUP(AX129,BA$8:BB$299,2,FALSE),IF(AX129&lt;=$BE$7,VLOOKUP(AX129,BC$8:BD$299,2,FALSE),IF(AX129&lt;=MAX($BE$8:$BE$299),VLOOKUP(AX129,BE$8:BF$299,2,FALSE),IF(AX129=$AS$4,VLOOKUP(AX129,$AS$4:$AU$4,2,FALSE),"")))))</f>
        <v/>
      </c>
      <c r="AZ129" s="47" t="str">
        <f>IF(MAX($AX$7:AX128)+1&gt;$AS$4,"",IF(AX129&lt;=$BC$7,"",IF(AX129&lt;=$BE$7,MID(VLOOKUP(AX129,BC$8:BD$299,2,FALSE),1,1),IF(AX129&lt;=MAX($BE$8:$BE$299),MID(VLOOKUP(AX129,BE$8:BF$299,2,FALSE),1,1),IF(AX129&lt;=$AS$4,VLOOKUP(AX129,$AS$4:$AU$4,3,FALSE),"")))))</f>
        <v/>
      </c>
      <c r="BA129" s="49" t="str">
        <f>IF(AND(BB129&lt;&gt;"",ISNA(VLOOKUP(BB129,BB$7:BB128,1,FALSE))),MAX(BA$7:BA128)+1,"")</f>
        <v/>
      </c>
      <c r="BB129" s="50" t="str">
        <f t="shared" si="66"/>
        <v/>
      </c>
      <c r="BC129" s="49" t="str">
        <f>IF(AND(BD129&lt;&gt;"",ISNA(VLOOKUP(BD129,BD$7:BD128,1,FALSE))),MAX(BC$7:BC128)+1,"")</f>
        <v/>
      </c>
      <c r="BD129" s="50" t="str">
        <f t="shared" si="67"/>
        <v/>
      </c>
      <c r="BE129" s="49" t="str">
        <f>IF(AND(BF129&lt;&gt;"",ISNA(VLOOKUP(BF129,BF$7:BF128,1,FALSE))),MAX(BE$7:BE128)+1,"")</f>
        <v/>
      </c>
      <c r="BF129" s="50" t="str">
        <f t="shared" si="68"/>
        <v/>
      </c>
      <c r="BG129" s="50" t="str">
        <f t="shared" si="69"/>
        <v xml:space="preserve">22x0,5 </v>
      </c>
      <c r="BH129" s="50" t="str">
        <f t="shared" si="70"/>
        <v xml:space="preserve">22x2 </v>
      </c>
      <c r="BI129" s="47" t="str">
        <f t="shared" si="71"/>
        <v/>
      </c>
      <c r="BJ129" s="47" t="str">
        <f t="shared" si="72"/>
        <v/>
      </c>
      <c r="BK129" s="47" t="str">
        <f t="shared" si="73"/>
        <v/>
      </c>
      <c r="BL129" s="47" t="str">
        <f t="shared" si="74"/>
        <v/>
      </c>
      <c r="BM129" s="47" t="str">
        <f t="shared" si="75"/>
        <v/>
      </c>
      <c r="BN129" s="51" t="str">
        <f t="shared" si="76"/>
        <v/>
      </c>
      <c r="BO129" s="51" t="str">
        <f t="shared" si="77"/>
        <v/>
      </c>
      <c r="BP129" s="51" t="str">
        <f t="shared" si="78"/>
        <v/>
      </c>
      <c r="BQ129" s="51" t="str">
        <f t="shared" si="79"/>
        <v/>
      </c>
      <c r="BR129" s="51" t="str">
        <f t="shared" si="80"/>
        <v/>
      </c>
      <c r="BS129" s="51" t="str">
        <f t="shared" si="81"/>
        <v/>
      </c>
      <c r="BT129" s="47" t="str">
        <f t="shared" si="82"/>
        <v/>
      </c>
      <c r="BU129" s="59" t="s">
        <v>474</v>
      </c>
      <c r="BV129" s="48" t="s">
        <v>469</v>
      </c>
      <c r="BW129" s="97"/>
      <c r="BX129" s="98"/>
      <c r="BY129" s="88"/>
      <c r="BZ129" s="99"/>
      <c r="CA129" s="100" t="s">
        <v>2418</v>
      </c>
      <c r="CB129" s="101" t="s">
        <v>124</v>
      </c>
      <c r="CC129" s="101">
        <v>343</v>
      </c>
      <c r="CD129" s="100">
        <v>16.73</v>
      </c>
      <c r="CE129" s="103"/>
      <c r="CF129" s="101" t="s">
        <v>804</v>
      </c>
      <c r="CG129" s="101">
        <v>5.7960000000000003</v>
      </c>
      <c r="CH129" s="101"/>
      <c r="CI129" s="104"/>
      <c r="CJ129" s="105" t="s">
        <v>124</v>
      </c>
      <c r="CL129" s="44"/>
      <c r="CN129" s="52">
        <f t="shared" si="83"/>
        <v>0</v>
      </c>
      <c r="CO129" s="53">
        <f t="shared" si="84"/>
        <v>0</v>
      </c>
      <c r="CP129" s="54">
        <f t="shared" si="85"/>
        <v>0</v>
      </c>
      <c r="CS129" s="3"/>
      <c r="CT129" s="9"/>
      <c r="CU129" s="9"/>
      <c r="CV129" s="9"/>
      <c r="CW129" s="9"/>
    </row>
    <row r="130" spans="1:101" ht="11.25" customHeight="1" x14ac:dyDescent="0.2">
      <c r="A130" s="22" t="str">
        <f>IF(D130&lt;&gt;"",MAX($A$7:A129)+1,"")</f>
        <v/>
      </c>
      <c r="B130" s="45"/>
      <c r="C130" s="45"/>
      <c r="D130" s="46"/>
      <c r="E130" s="46"/>
      <c r="F130" s="46"/>
      <c r="G130" s="70"/>
      <c r="H130" s="47" t="str">
        <f t="shared" si="50"/>
        <v/>
      </c>
      <c r="I130" s="46"/>
      <c r="J130" s="46"/>
      <c r="K130" s="45"/>
      <c r="L130" s="47" t="str">
        <f t="shared" si="51"/>
        <v/>
      </c>
      <c r="M130" s="46"/>
      <c r="N130" s="46"/>
      <c r="O130" s="45"/>
      <c r="P130" s="45"/>
      <c r="Q130" s="48" t="str">
        <f t="shared" si="52"/>
        <v/>
      </c>
      <c r="R130" s="48" t="str">
        <f t="shared" si="53"/>
        <v/>
      </c>
      <c r="S130" s="48" t="str">
        <f t="shared" si="54"/>
        <v/>
      </c>
      <c r="T130" s="48" t="str">
        <f t="shared" si="55"/>
        <v/>
      </c>
      <c r="U130" s="70"/>
      <c r="V130" s="70"/>
      <c r="W130" s="45"/>
      <c r="X130" s="45"/>
      <c r="Y130" s="45"/>
      <c r="Z130" s="45"/>
      <c r="AA130" s="48" t="str">
        <f t="shared" si="56"/>
        <v/>
      </c>
      <c r="AB130" s="48" t="str">
        <f t="shared" si="57"/>
        <v/>
      </c>
      <c r="AC130" s="3"/>
      <c r="AD130" s="47" t="str">
        <f ca="1">IF(ROW()-7&lt;=MAX($AX$8:$AX$305),CONCATENATE(IF(AND(AZ130&lt;&gt;"",AY130&lt;&gt;"Drážkovanie"),IF(RIGHT(VLOOKUP(ROW()-7,$AX$8:$AZ$305,2,FALSE),4)="dyha","Hrana ",IF(MID(VLOOKUP(ROW()-7,$AX$8:$AZ$305,2,FALSE),1,3)="HPL","","ABS ")),""),VLOOKUP(ROW()-7,$AX$8:$AZ$305,2,FALSE)),IF(ROW()-7&lt;=MAX($AX$8:$AX$305)+1,IF(SUM($AN$7:AN129)&lt;2,"Min. objednávka","Spolu odhad"),IF(AND(ROW()-7&lt;=MAX($AX$8:$AX$305)+2,AD129&lt;&gt;"Spolu odhad"),"Spolu odhad","")))</f>
        <v/>
      </c>
      <c r="AE130" s="47"/>
      <c r="AF130" s="47"/>
      <c r="AG130" s="47" t="str">
        <f t="shared" ca="1" si="58"/>
        <v/>
      </c>
      <c r="AH130" s="47" t="str">
        <f t="shared" ca="1" si="59"/>
        <v/>
      </c>
      <c r="AI130" s="47" t="str">
        <f t="shared" ca="1" si="60"/>
        <v/>
      </c>
      <c r="AJ130" s="117" t="str">
        <f t="shared" ca="1" si="61"/>
        <v/>
      </c>
      <c r="AK130" s="47" t="str">
        <f ca="1">IF(AY130&lt;&gt;"",ROUNDUP(IF(AX130&lt;=$BC$7,SUMIF($BB$8:$BB$299,AY130,$BJ$8:$BJ$299),0)+IF(AND(AX130&gt;$BC$7,AX130&lt;=$BE$7),SUMIF($BD$8:$BD$299,AY130,$BL$8:$BL$299),0)+IF(AND(AX130&gt;MAX($BC$7:$BC$299),AX130&lt;=MAX($BE$7:$BE$299)),SUMIF($BF$8:$BF$299,AY130,$BM$8:$BM$299),0),3),IF(AD130="dovoz odhad",SUMIF($AL$7:AL129,"m2",$AG$7:AG129),IF(AD130="lišta pod 80 mm",$AZ$304,IF(AD130="Drážkovanie",SUM($BN$8:$BN$299),IF(AD130="Zlepovanie (spájanie)",ROUNDUP(SUM($BK$8:$BK$299),3),IF(AD130="Formatovanie zlep. dielcov",ROUNDUP(SUM($BI$8:$BI$299),3),IF(AD130="Otvor na pánt Ø 35 mm",ROUNDUP(SUM($BT$8:$BT$299),3),"")))))))</f>
        <v/>
      </c>
      <c r="AL130" s="47" t="str">
        <f t="shared" ca="1" si="62"/>
        <v/>
      </c>
      <c r="AM130" s="119" t="str">
        <f t="shared" ca="1" si="63"/>
        <v/>
      </c>
      <c r="AN130" s="120" t="str">
        <f ca="1">IF(AD130="","",IF(AD130="Min. objednávka",2-SUM($AN$7:AN129),IF(AD130="Spolu odhad",ROUND(SUM($AN$7:AN129),2),IF(AM130="","???",ROUND(AG130*AM130,2)))))</f>
        <v/>
      </c>
      <c r="AO130" s="3"/>
      <c r="AP130" s="89" t="str">
        <f t="shared" si="64"/>
        <v/>
      </c>
      <c r="AQ130" s="3"/>
      <c r="AR130" s="22">
        <f t="shared" si="65"/>
        <v>1</v>
      </c>
      <c r="AS130" s="3"/>
      <c r="AT130" s="3"/>
      <c r="AU130" s="3"/>
      <c r="AV130" s="3"/>
      <c r="AW130" s="3"/>
      <c r="AX130" s="47" t="str">
        <f>IF(MAX($AX$7:AX129)+1&lt;=$AS$4,MAX($AX$7:AX129)+1,"")</f>
        <v/>
      </c>
      <c r="AY130" s="47" t="str">
        <f>IF(MAX($AX$7:AX129)+1&gt;$AS$4,"",IF(AX130&lt;=$BC$7,VLOOKUP(AX130,BA$8:BB$299,2,FALSE),IF(AX130&lt;=$BE$7,VLOOKUP(AX130,BC$8:BD$299,2,FALSE),IF(AX130&lt;=MAX($BE$8:$BE$299),VLOOKUP(AX130,BE$8:BF$299,2,FALSE),IF(AX130=$AS$4,VLOOKUP(AX130,$AS$4:$AU$4,2,FALSE),"")))))</f>
        <v/>
      </c>
      <c r="AZ130" s="47" t="str">
        <f>IF(MAX($AX$7:AX129)+1&gt;$AS$4,"",IF(AX130&lt;=$BC$7,"",IF(AX130&lt;=$BE$7,MID(VLOOKUP(AX130,BC$8:BD$299,2,FALSE),1,1),IF(AX130&lt;=MAX($BE$8:$BE$299),MID(VLOOKUP(AX130,BE$8:BF$299,2,FALSE),1,1),IF(AX130&lt;=$AS$4,VLOOKUP(AX130,$AS$4:$AU$4,3,FALSE),"")))))</f>
        <v/>
      </c>
      <c r="BA130" s="49" t="str">
        <f>IF(AND(BB130&lt;&gt;"",ISNA(VLOOKUP(BB130,BB$7:BB129,1,FALSE))),MAX(BA$7:BA129)+1,"")</f>
        <v/>
      </c>
      <c r="BB130" s="50" t="str">
        <f t="shared" si="66"/>
        <v/>
      </c>
      <c r="BC130" s="49" t="str">
        <f>IF(AND(BD130&lt;&gt;"",ISNA(VLOOKUP(BD130,BD$7:BD129,1,FALSE))),MAX(BC$7:BC129)+1,"")</f>
        <v/>
      </c>
      <c r="BD130" s="50" t="str">
        <f t="shared" si="67"/>
        <v/>
      </c>
      <c r="BE130" s="49" t="str">
        <f>IF(AND(BF130&lt;&gt;"",ISNA(VLOOKUP(BF130,BF$7:BF129,1,FALSE))),MAX(BE$7:BE129)+1,"")</f>
        <v/>
      </c>
      <c r="BF130" s="50" t="str">
        <f t="shared" si="68"/>
        <v/>
      </c>
      <c r="BG130" s="50" t="str">
        <f t="shared" si="69"/>
        <v xml:space="preserve">22x0,5 </v>
      </c>
      <c r="BH130" s="50" t="str">
        <f t="shared" si="70"/>
        <v xml:space="preserve">22x2 </v>
      </c>
      <c r="BI130" s="47" t="str">
        <f t="shared" si="71"/>
        <v/>
      </c>
      <c r="BJ130" s="47" t="str">
        <f t="shared" si="72"/>
        <v/>
      </c>
      <c r="BK130" s="47" t="str">
        <f t="shared" si="73"/>
        <v/>
      </c>
      <c r="BL130" s="47" t="str">
        <f t="shared" si="74"/>
        <v/>
      </c>
      <c r="BM130" s="47" t="str">
        <f t="shared" si="75"/>
        <v/>
      </c>
      <c r="BN130" s="51" t="str">
        <f t="shared" si="76"/>
        <v/>
      </c>
      <c r="BO130" s="51" t="str">
        <f t="shared" si="77"/>
        <v/>
      </c>
      <c r="BP130" s="51" t="str">
        <f t="shared" si="78"/>
        <v/>
      </c>
      <c r="BQ130" s="51" t="str">
        <f t="shared" si="79"/>
        <v/>
      </c>
      <c r="BR130" s="51" t="str">
        <f t="shared" si="80"/>
        <v/>
      </c>
      <c r="BS130" s="51" t="str">
        <f t="shared" si="81"/>
        <v/>
      </c>
      <c r="BT130" s="47" t="str">
        <f t="shared" si="82"/>
        <v/>
      </c>
      <c r="BU130" s="59" t="s">
        <v>476</v>
      </c>
      <c r="BV130" s="48" t="s">
        <v>471</v>
      </c>
      <c r="BW130" s="97"/>
      <c r="BX130" s="98"/>
      <c r="BY130" s="88"/>
      <c r="BZ130" s="99"/>
      <c r="CA130" s="100" t="s">
        <v>2419</v>
      </c>
      <c r="CB130" s="101" t="s">
        <v>125</v>
      </c>
      <c r="CC130" s="101">
        <v>344</v>
      </c>
      <c r="CD130" s="100">
        <v>16.73</v>
      </c>
      <c r="CE130" s="103"/>
      <c r="CF130" s="101" t="s">
        <v>804</v>
      </c>
      <c r="CG130" s="101">
        <v>5.7960000000000003</v>
      </c>
      <c r="CH130" s="101"/>
      <c r="CI130" s="104"/>
      <c r="CJ130" s="105" t="s">
        <v>125</v>
      </c>
      <c r="CL130" s="44"/>
      <c r="CN130" s="52">
        <f t="shared" si="83"/>
        <v>0</v>
      </c>
      <c r="CO130" s="53">
        <f t="shared" si="84"/>
        <v>0</v>
      </c>
      <c r="CP130" s="54">
        <f t="shared" si="85"/>
        <v>0</v>
      </c>
      <c r="CS130" s="3"/>
      <c r="CT130" s="9"/>
      <c r="CU130" s="9"/>
      <c r="CV130" s="9"/>
      <c r="CW130" s="9"/>
    </row>
    <row r="131" spans="1:101" ht="11.25" customHeight="1" x14ac:dyDescent="0.2">
      <c r="A131" s="22" t="str">
        <f>IF(D131&lt;&gt;"",MAX($A$7:A130)+1,"")</f>
        <v/>
      </c>
      <c r="B131" s="45"/>
      <c r="C131" s="45"/>
      <c r="D131" s="46"/>
      <c r="E131" s="46"/>
      <c r="F131" s="46"/>
      <c r="G131" s="70"/>
      <c r="H131" s="47" t="str">
        <f t="shared" si="50"/>
        <v/>
      </c>
      <c r="I131" s="46"/>
      <c r="J131" s="46"/>
      <c r="K131" s="45"/>
      <c r="L131" s="47" t="str">
        <f t="shared" si="51"/>
        <v/>
      </c>
      <c r="M131" s="46"/>
      <c r="N131" s="46"/>
      <c r="O131" s="45"/>
      <c r="P131" s="45"/>
      <c r="Q131" s="48" t="str">
        <f t="shared" si="52"/>
        <v/>
      </c>
      <c r="R131" s="48" t="str">
        <f t="shared" si="53"/>
        <v/>
      </c>
      <c r="S131" s="48" t="str">
        <f t="shared" si="54"/>
        <v/>
      </c>
      <c r="T131" s="48" t="str">
        <f t="shared" si="55"/>
        <v/>
      </c>
      <c r="U131" s="70"/>
      <c r="V131" s="70"/>
      <c r="W131" s="45"/>
      <c r="X131" s="45"/>
      <c r="Y131" s="45"/>
      <c r="Z131" s="45"/>
      <c r="AA131" s="48" t="str">
        <f t="shared" si="56"/>
        <v/>
      </c>
      <c r="AB131" s="48" t="str">
        <f t="shared" si="57"/>
        <v/>
      </c>
      <c r="AC131" s="3"/>
      <c r="AD131" s="47" t="str">
        <f ca="1">IF(ROW()-7&lt;=MAX($AX$8:$AX$305),CONCATENATE(IF(AND(AZ131&lt;&gt;"",AY131&lt;&gt;"Drážkovanie"),IF(RIGHT(VLOOKUP(ROW()-7,$AX$8:$AZ$305,2,FALSE),4)="dyha","Hrana ",IF(MID(VLOOKUP(ROW()-7,$AX$8:$AZ$305,2,FALSE),1,3)="HPL","","ABS ")),""),VLOOKUP(ROW()-7,$AX$8:$AZ$305,2,FALSE)),IF(ROW()-7&lt;=MAX($AX$8:$AX$305)+1,IF(SUM($AN$7:AN130)&lt;2,"Min. objednávka","Spolu odhad"),IF(AND(ROW()-7&lt;=MAX($AX$8:$AX$305)+2,AD130&lt;&gt;"Spolu odhad"),"Spolu odhad","")))</f>
        <v/>
      </c>
      <c r="AE131" s="47"/>
      <c r="AF131" s="47"/>
      <c r="AG131" s="47" t="str">
        <f t="shared" ca="1" si="58"/>
        <v/>
      </c>
      <c r="AH131" s="47" t="str">
        <f t="shared" ca="1" si="59"/>
        <v/>
      </c>
      <c r="AI131" s="47" t="str">
        <f t="shared" ca="1" si="60"/>
        <v/>
      </c>
      <c r="AJ131" s="117" t="str">
        <f t="shared" ca="1" si="61"/>
        <v/>
      </c>
      <c r="AK131" s="47" t="str">
        <f ca="1">IF(AY131&lt;&gt;"",ROUNDUP(IF(AX131&lt;=$BC$7,SUMIF($BB$8:$BB$299,AY131,$BJ$8:$BJ$299),0)+IF(AND(AX131&gt;$BC$7,AX131&lt;=$BE$7),SUMIF($BD$8:$BD$299,AY131,$BL$8:$BL$299),0)+IF(AND(AX131&gt;MAX($BC$7:$BC$299),AX131&lt;=MAX($BE$7:$BE$299)),SUMIF($BF$8:$BF$299,AY131,$BM$8:$BM$299),0),3),IF(AD131="dovoz odhad",SUMIF($AL$7:AL130,"m2",$AG$7:AG130),IF(AD131="lišta pod 80 mm",$AZ$304,IF(AD131="Drážkovanie",SUM($BN$8:$BN$299),IF(AD131="Zlepovanie (spájanie)",ROUNDUP(SUM($BK$8:$BK$299),3),IF(AD131="Formatovanie zlep. dielcov",ROUNDUP(SUM($BI$8:$BI$299),3),IF(AD131="Otvor na pánt Ø 35 mm",ROUNDUP(SUM($BT$8:$BT$299),3),"")))))))</f>
        <v/>
      </c>
      <c r="AL131" s="47" t="str">
        <f t="shared" ca="1" si="62"/>
        <v/>
      </c>
      <c r="AM131" s="119" t="str">
        <f t="shared" ca="1" si="63"/>
        <v/>
      </c>
      <c r="AN131" s="120" t="str">
        <f ca="1">IF(AD131="","",IF(AD131="Min. objednávka",2-SUM($AN$7:AN130),IF(AD131="Spolu odhad",ROUND(SUM($AN$7:AN130),2),IF(AM131="","???",ROUND(AG131*AM131,2)))))</f>
        <v/>
      </c>
      <c r="AO131" s="3"/>
      <c r="AP131" s="89" t="str">
        <f t="shared" si="64"/>
        <v/>
      </c>
      <c r="AQ131" s="3"/>
      <c r="AR131" s="22">
        <f t="shared" si="65"/>
        <v>1</v>
      </c>
      <c r="AS131" s="3"/>
      <c r="AT131" s="3"/>
      <c r="AU131" s="3"/>
      <c r="AV131" s="3"/>
      <c r="AW131" s="3"/>
      <c r="AX131" s="47" t="str">
        <f>IF(MAX($AX$7:AX130)+1&lt;=$AS$4,MAX($AX$7:AX130)+1,"")</f>
        <v/>
      </c>
      <c r="AY131" s="47" t="str">
        <f>IF(MAX($AX$7:AX130)+1&gt;$AS$4,"",IF(AX131&lt;=$BC$7,VLOOKUP(AX131,BA$8:BB$299,2,FALSE),IF(AX131&lt;=$BE$7,VLOOKUP(AX131,BC$8:BD$299,2,FALSE),IF(AX131&lt;=MAX($BE$8:$BE$299),VLOOKUP(AX131,BE$8:BF$299,2,FALSE),IF(AX131=$AS$4,VLOOKUP(AX131,$AS$4:$AU$4,2,FALSE),"")))))</f>
        <v/>
      </c>
      <c r="AZ131" s="47" t="str">
        <f>IF(MAX($AX$7:AX130)+1&gt;$AS$4,"",IF(AX131&lt;=$BC$7,"",IF(AX131&lt;=$BE$7,MID(VLOOKUP(AX131,BC$8:BD$299,2,FALSE),1,1),IF(AX131&lt;=MAX($BE$8:$BE$299),MID(VLOOKUP(AX131,BE$8:BF$299,2,FALSE),1,1),IF(AX131&lt;=$AS$4,VLOOKUP(AX131,$AS$4:$AU$4,3,FALSE),"")))))</f>
        <v/>
      </c>
      <c r="BA131" s="49" t="str">
        <f>IF(AND(BB131&lt;&gt;"",ISNA(VLOOKUP(BB131,BB$7:BB130,1,FALSE))),MAX(BA$7:BA130)+1,"")</f>
        <v/>
      </c>
      <c r="BB131" s="50" t="str">
        <f t="shared" si="66"/>
        <v/>
      </c>
      <c r="BC131" s="49" t="str">
        <f>IF(AND(BD131&lt;&gt;"",ISNA(VLOOKUP(BD131,BD$7:BD130,1,FALSE))),MAX(BC$7:BC130)+1,"")</f>
        <v/>
      </c>
      <c r="BD131" s="50" t="str">
        <f t="shared" si="67"/>
        <v/>
      </c>
      <c r="BE131" s="49" t="str">
        <f>IF(AND(BF131&lt;&gt;"",ISNA(VLOOKUP(BF131,BF$7:BF130,1,FALSE))),MAX(BE$7:BE130)+1,"")</f>
        <v/>
      </c>
      <c r="BF131" s="50" t="str">
        <f t="shared" si="68"/>
        <v/>
      </c>
      <c r="BG131" s="50" t="str">
        <f t="shared" si="69"/>
        <v xml:space="preserve">22x0,5 </v>
      </c>
      <c r="BH131" s="50" t="str">
        <f t="shared" si="70"/>
        <v xml:space="preserve">22x2 </v>
      </c>
      <c r="BI131" s="47" t="str">
        <f t="shared" si="71"/>
        <v/>
      </c>
      <c r="BJ131" s="47" t="str">
        <f t="shared" si="72"/>
        <v/>
      </c>
      <c r="BK131" s="47" t="str">
        <f t="shared" si="73"/>
        <v/>
      </c>
      <c r="BL131" s="47" t="str">
        <f t="shared" si="74"/>
        <v/>
      </c>
      <c r="BM131" s="47" t="str">
        <f t="shared" si="75"/>
        <v/>
      </c>
      <c r="BN131" s="51" t="str">
        <f t="shared" si="76"/>
        <v/>
      </c>
      <c r="BO131" s="51" t="str">
        <f t="shared" si="77"/>
        <v/>
      </c>
      <c r="BP131" s="51" t="str">
        <f t="shared" si="78"/>
        <v/>
      </c>
      <c r="BQ131" s="51" t="str">
        <f t="shared" si="79"/>
        <v/>
      </c>
      <c r="BR131" s="51" t="str">
        <f t="shared" si="80"/>
        <v/>
      </c>
      <c r="BS131" s="51" t="str">
        <f t="shared" si="81"/>
        <v/>
      </c>
      <c r="BT131" s="47" t="str">
        <f t="shared" si="82"/>
        <v/>
      </c>
      <c r="BU131" s="59" t="s">
        <v>478</v>
      </c>
      <c r="BV131" s="48" t="s">
        <v>473</v>
      </c>
      <c r="BW131" s="97"/>
      <c r="BX131" s="98"/>
      <c r="BY131" s="88"/>
      <c r="BZ131" s="99"/>
      <c r="CA131" s="100" t="s">
        <v>2420</v>
      </c>
      <c r="CB131" s="101" t="s">
        <v>126</v>
      </c>
      <c r="CC131" s="101">
        <v>345</v>
      </c>
      <c r="CD131" s="100">
        <v>19.59</v>
      </c>
      <c r="CE131" s="103"/>
      <c r="CF131" s="101" t="s">
        <v>804</v>
      </c>
      <c r="CG131" s="101">
        <v>5.7960000000000003</v>
      </c>
      <c r="CH131" s="101"/>
      <c r="CI131" s="104"/>
      <c r="CJ131" s="105" t="s">
        <v>126</v>
      </c>
      <c r="CL131" s="44"/>
      <c r="CN131" s="52">
        <f t="shared" si="83"/>
        <v>0</v>
      </c>
      <c r="CO131" s="53">
        <f t="shared" si="84"/>
        <v>0</v>
      </c>
      <c r="CP131" s="54">
        <f t="shared" si="85"/>
        <v>0</v>
      </c>
      <c r="CS131" s="3"/>
      <c r="CT131" s="9"/>
      <c r="CU131" s="9"/>
      <c r="CV131" s="9"/>
      <c r="CW131" s="9"/>
    </row>
    <row r="132" spans="1:101" ht="11.25" customHeight="1" x14ac:dyDescent="0.2">
      <c r="A132" s="22" t="str">
        <f>IF(D132&lt;&gt;"",MAX($A$7:A131)+1,"")</f>
        <v/>
      </c>
      <c r="B132" s="45"/>
      <c r="C132" s="45"/>
      <c r="D132" s="46"/>
      <c r="E132" s="46"/>
      <c r="F132" s="46"/>
      <c r="G132" s="70"/>
      <c r="H132" s="47" t="str">
        <f t="shared" si="50"/>
        <v/>
      </c>
      <c r="I132" s="46"/>
      <c r="J132" s="46"/>
      <c r="K132" s="45"/>
      <c r="L132" s="47" t="str">
        <f t="shared" si="51"/>
        <v/>
      </c>
      <c r="M132" s="46"/>
      <c r="N132" s="46"/>
      <c r="O132" s="45"/>
      <c r="P132" s="45"/>
      <c r="Q132" s="48" t="str">
        <f t="shared" si="52"/>
        <v/>
      </c>
      <c r="R132" s="48" t="str">
        <f t="shared" si="53"/>
        <v/>
      </c>
      <c r="S132" s="48" t="str">
        <f t="shared" si="54"/>
        <v/>
      </c>
      <c r="T132" s="48" t="str">
        <f t="shared" si="55"/>
        <v/>
      </c>
      <c r="U132" s="70"/>
      <c r="V132" s="70"/>
      <c r="W132" s="45"/>
      <c r="X132" s="45"/>
      <c r="Y132" s="45"/>
      <c r="Z132" s="45"/>
      <c r="AA132" s="48" t="str">
        <f t="shared" si="56"/>
        <v/>
      </c>
      <c r="AB132" s="48" t="str">
        <f t="shared" si="57"/>
        <v/>
      </c>
      <c r="AC132" s="3"/>
      <c r="AD132" s="47" t="str">
        <f ca="1">IF(ROW()-7&lt;=MAX($AX$8:$AX$305),CONCATENATE(IF(AND(AZ132&lt;&gt;"",AY132&lt;&gt;"Drážkovanie"),IF(RIGHT(VLOOKUP(ROW()-7,$AX$8:$AZ$305,2,FALSE),4)="dyha","Hrana ",IF(MID(VLOOKUP(ROW()-7,$AX$8:$AZ$305,2,FALSE),1,3)="HPL","","ABS ")),""),VLOOKUP(ROW()-7,$AX$8:$AZ$305,2,FALSE)),IF(ROW()-7&lt;=MAX($AX$8:$AX$305)+1,IF(SUM($AN$7:AN131)&lt;2,"Min. objednávka","Spolu odhad"),IF(AND(ROW()-7&lt;=MAX($AX$8:$AX$305)+2,AD131&lt;&gt;"Spolu odhad"),"Spolu odhad","")))</f>
        <v/>
      </c>
      <c r="AE132" s="47"/>
      <c r="AF132" s="47"/>
      <c r="AG132" s="47" t="str">
        <f t="shared" ca="1" si="58"/>
        <v/>
      </c>
      <c r="AH132" s="47" t="str">
        <f t="shared" ca="1" si="59"/>
        <v/>
      </c>
      <c r="AI132" s="47" t="str">
        <f t="shared" ca="1" si="60"/>
        <v/>
      </c>
      <c r="AJ132" s="117" t="str">
        <f t="shared" ca="1" si="61"/>
        <v/>
      </c>
      <c r="AK132" s="47" t="str">
        <f ca="1">IF(AY132&lt;&gt;"",ROUNDUP(IF(AX132&lt;=$BC$7,SUMIF($BB$8:$BB$299,AY132,$BJ$8:$BJ$299),0)+IF(AND(AX132&gt;$BC$7,AX132&lt;=$BE$7),SUMIF($BD$8:$BD$299,AY132,$BL$8:$BL$299),0)+IF(AND(AX132&gt;MAX($BC$7:$BC$299),AX132&lt;=MAX($BE$7:$BE$299)),SUMIF($BF$8:$BF$299,AY132,$BM$8:$BM$299),0),3),IF(AD132="dovoz odhad",SUMIF($AL$7:AL131,"m2",$AG$7:AG131),IF(AD132="lišta pod 80 mm",$AZ$304,IF(AD132="Drážkovanie",SUM($BN$8:$BN$299),IF(AD132="Zlepovanie (spájanie)",ROUNDUP(SUM($BK$8:$BK$299),3),IF(AD132="Formatovanie zlep. dielcov",ROUNDUP(SUM($BI$8:$BI$299),3),IF(AD132="Otvor na pánt Ø 35 mm",ROUNDUP(SUM($BT$8:$BT$299),3),"")))))))</f>
        <v/>
      </c>
      <c r="AL132" s="47" t="str">
        <f t="shared" ca="1" si="62"/>
        <v/>
      </c>
      <c r="AM132" s="119" t="str">
        <f t="shared" ca="1" si="63"/>
        <v/>
      </c>
      <c r="AN132" s="120" t="str">
        <f ca="1">IF(AD132="","",IF(AD132="Min. objednávka",2-SUM($AN$7:AN131),IF(AD132="Spolu odhad",ROUND(SUM($AN$7:AN131),2),IF(AM132="","???",ROUND(AG132*AM132,2)))))</f>
        <v/>
      </c>
      <c r="AO132" s="3"/>
      <c r="AP132" s="89" t="str">
        <f t="shared" si="64"/>
        <v/>
      </c>
      <c r="AQ132" s="3"/>
      <c r="AR132" s="22">
        <f t="shared" si="65"/>
        <v>1</v>
      </c>
      <c r="AS132" s="3"/>
      <c r="AT132" s="3"/>
      <c r="AU132" s="3"/>
      <c r="AV132" s="3"/>
      <c r="AW132" s="3"/>
      <c r="AX132" s="47" t="str">
        <f>IF(MAX($AX$7:AX131)+1&lt;=$AS$4,MAX($AX$7:AX131)+1,"")</f>
        <v/>
      </c>
      <c r="AY132" s="47" t="str">
        <f>IF(MAX($AX$7:AX131)+1&gt;$AS$4,"",IF(AX132&lt;=$BC$7,VLOOKUP(AX132,BA$8:BB$299,2,FALSE),IF(AX132&lt;=$BE$7,VLOOKUP(AX132,BC$8:BD$299,2,FALSE),IF(AX132&lt;=MAX($BE$8:$BE$299),VLOOKUP(AX132,BE$8:BF$299,2,FALSE),IF(AX132=$AS$4,VLOOKUP(AX132,$AS$4:$AU$4,2,FALSE),"")))))</f>
        <v/>
      </c>
      <c r="AZ132" s="47" t="str">
        <f>IF(MAX($AX$7:AX131)+1&gt;$AS$4,"",IF(AX132&lt;=$BC$7,"",IF(AX132&lt;=$BE$7,MID(VLOOKUP(AX132,BC$8:BD$299,2,FALSE),1,1),IF(AX132&lt;=MAX($BE$8:$BE$299),MID(VLOOKUP(AX132,BE$8:BF$299,2,FALSE),1,1),IF(AX132&lt;=$AS$4,VLOOKUP(AX132,$AS$4:$AU$4,3,FALSE),"")))))</f>
        <v/>
      </c>
      <c r="BA132" s="49" t="str">
        <f>IF(AND(BB132&lt;&gt;"",ISNA(VLOOKUP(BB132,BB$7:BB131,1,FALSE))),MAX(BA$7:BA131)+1,"")</f>
        <v/>
      </c>
      <c r="BB132" s="50" t="str">
        <f t="shared" si="66"/>
        <v/>
      </c>
      <c r="BC132" s="49" t="str">
        <f>IF(AND(BD132&lt;&gt;"",ISNA(VLOOKUP(BD132,BD$7:BD131,1,FALSE))),MAX(BC$7:BC131)+1,"")</f>
        <v/>
      </c>
      <c r="BD132" s="50" t="str">
        <f t="shared" si="67"/>
        <v/>
      </c>
      <c r="BE132" s="49" t="str">
        <f>IF(AND(BF132&lt;&gt;"",ISNA(VLOOKUP(BF132,BF$7:BF131,1,FALSE))),MAX(BE$7:BE131)+1,"")</f>
        <v/>
      </c>
      <c r="BF132" s="50" t="str">
        <f t="shared" si="68"/>
        <v/>
      </c>
      <c r="BG132" s="50" t="str">
        <f t="shared" si="69"/>
        <v xml:space="preserve">22x0,5 </v>
      </c>
      <c r="BH132" s="50" t="str">
        <f t="shared" si="70"/>
        <v xml:space="preserve">22x2 </v>
      </c>
      <c r="BI132" s="47" t="str">
        <f t="shared" si="71"/>
        <v/>
      </c>
      <c r="BJ132" s="47" t="str">
        <f t="shared" si="72"/>
        <v/>
      </c>
      <c r="BK132" s="47" t="str">
        <f t="shared" si="73"/>
        <v/>
      </c>
      <c r="BL132" s="47" t="str">
        <f t="shared" si="74"/>
        <v/>
      </c>
      <c r="BM132" s="47" t="str">
        <f t="shared" si="75"/>
        <v/>
      </c>
      <c r="BN132" s="51" t="str">
        <f t="shared" si="76"/>
        <v/>
      </c>
      <c r="BO132" s="51" t="str">
        <f t="shared" si="77"/>
        <v/>
      </c>
      <c r="BP132" s="51" t="str">
        <f t="shared" si="78"/>
        <v/>
      </c>
      <c r="BQ132" s="51" t="str">
        <f t="shared" si="79"/>
        <v/>
      </c>
      <c r="BR132" s="51" t="str">
        <f t="shared" si="80"/>
        <v/>
      </c>
      <c r="BS132" s="51" t="str">
        <f t="shared" si="81"/>
        <v/>
      </c>
      <c r="BT132" s="47" t="str">
        <f t="shared" si="82"/>
        <v/>
      </c>
      <c r="BU132" s="59" t="s">
        <v>480</v>
      </c>
      <c r="BV132" s="48" t="s">
        <v>475</v>
      </c>
      <c r="BW132" s="97"/>
      <c r="BX132" s="98"/>
      <c r="BY132" s="88"/>
      <c r="BZ132" s="99"/>
      <c r="CA132" s="100" t="s">
        <v>2421</v>
      </c>
      <c r="CB132" s="101" t="s">
        <v>127</v>
      </c>
      <c r="CC132" s="101">
        <v>346</v>
      </c>
      <c r="CD132" s="100">
        <v>19.59</v>
      </c>
      <c r="CE132" s="103"/>
      <c r="CF132" s="101" t="s">
        <v>804</v>
      </c>
      <c r="CG132" s="101">
        <v>5.7960000000000003</v>
      </c>
      <c r="CH132" s="101"/>
      <c r="CI132" s="104"/>
      <c r="CJ132" s="105" t="s">
        <v>127</v>
      </c>
      <c r="CL132" s="44"/>
      <c r="CN132" s="52">
        <f t="shared" si="83"/>
        <v>0</v>
      </c>
      <c r="CO132" s="53">
        <f t="shared" si="84"/>
        <v>0</v>
      </c>
      <c r="CP132" s="54">
        <f t="shared" si="85"/>
        <v>0</v>
      </c>
      <c r="CS132" s="3"/>
      <c r="CT132" s="9"/>
      <c r="CU132" s="9"/>
      <c r="CV132" s="9"/>
      <c r="CW132" s="9"/>
    </row>
    <row r="133" spans="1:101" ht="11.25" customHeight="1" x14ac:dyDescent="0.2">
      <c r="A133" s="22" t="str">
        <f>IF(D133&lt;&gt;"",MAX($A$7:A132)+1,"")</f>
        <v/>
      </c>
      <c r="B133" s="45"/>
      <c r="C133" s="45"/>
      <c r="D133" s="46"/>
      <c r="E133" s="46"/>
      <c r="F133" s="46"/>
      <c r="G133" s="70"/>
      <c r="H133" s="47" t="str">
        <f t="shared" si="50"/>
        <v/>
      </c>
      <c r="I133" s="46"/>
      <c r="J133" s="46"/>
      <c r="K133" s="45"/>
      <c r="L133" s="47" t="str">
        <f t="shared" si="51"/>
        <v/>
      </c>
      <c r="M133" s="46"/>
      <c r="N133" s="46"/>
      <c r="O133" s="45"/>
      <c r="P133" s="45"/>
      <c r="Q133" s="48" t="str">
        <f t="shared" si="52"/>
        <v/>
      </c>
      <c r="R133" s="48" t="str">
        <f t="shared" si="53"/>
        <v/>
      </c>
      <c r="S133" s="48" t="str">
        <f t="shared" si="54"/>
        <v/>
      </c>
      <c r="T133" s="48" t="str">
        <f t="shared" si="55"/>
        <v/>
      </c>
      <c r="U133" s="70"/>
      <c r="V133" s="70"/>
      <c r="W133" s="45"/>
      <c r="X133" s="45"/>
      <c r="Y133" s="45"/>
      <c r="Z133" s="45"/>
      <c r="AA133" s="48" t="str">
        <f t="shared" si="56"/>
        <v/>
      </c>
      <c r="AB133" s="48" t="str">
        <f t="shared" si="57"/>
        <v/>
      </c>
      <c r="AC133" s="3"/>
      <c r="AD133" s="47" t="str">
        <f ca="1">IF(ROW()-7&lt;=MAX($AX$8:$AX$305),CONCATENATE(IF(AND(AZ133&lt;&gt;"",AY133&lt;&gt;"Drážkovanie"),IF(RIGHT(VLOOKUP(ROW()-7,$AX$8:$AZ$305,2,FALSE),4)="dyha","Hrana ",IF(MID(VLOOKUP(ROW()-7,$AX$8:$AZ$305,2,FALSE),1,3)="HPL","","ABS ")),""),VLOOKUP(ROW()-7,$AX$8:$AZ$305,2,FALSE)),IF(ROW()-7&lt;=MAX($AX$8:$AX$305)+1,IF(SUM($AN$7:AN132)&lt;2,"Min. objednávka","Spolu odhad"),IF(AND(ROW()-7&lt;=MAX($AX$8:$AX$305)+2,AD132&lt;&gt;"Spolu odhad"),"Spolu odhad","")))</f>
        <v/>
      </c>
      <c r="AE133" s="47"/>
      <c r="AF133" s="47"/>
      <c r="AG133" s="47" t="str">
        <f t="shared" ca="1" si="58"/>
        <v/>
      </c>
      <c r="AH133" s="47" t="str">
        <f t="shared" ca="1" si="59"/>
        <v/>
      </c>
      <c r="AI133" s="47" t="str">
        <f t="shared" ca="1" si="60"/>
        <v/>
      </c>
      <c r="AJ133" s="117" t="str">
        <f t="shared" ca="1" si="61"/>
        <v/>
      </c>
      <c r="AK133" s="47" t="str">
        <f ca="1">IF(AY133&lt;&gt;"",ROUNDUP(IF(AX133&lt;=$BC$7,SUMIF($BB$8:$BB$299,AY133,$BJ$8:$BJ$299),0)+IF(AND(AX133&gt;$BC$7,AX133&lt;=$BE$7),SUMIF($BD$8:$BD$299,AY133,$BL$8:$BL$299),0)+IF(AND(AX133&gt;MAX($BC$7:$BC$299),AX133&lt;=MAX($BE$7:$BE$299)),SUMIF($BF$8:$BF$299,AY133,$BM$8:$BM$299),0),3),IF(AD133="dovoz odhad",SUMIF($AL$7:AL132,"m2",$AG$7:AG132),IF(AD133="lišta pod 80 mm",$AZ$304,IF(AD133="Drážkovanie",SUM($BN$8:$BN$299),IF(AD133="Zlepovanie (spájanie)",ROUNDUP(SUM($BK$8:$BK$299),3),IF(AD133="Formatovanie zlep. dielcov",ROUNDUP(SUM($BI$8:$BI$299),3),IF(AD133="Otvor na pánt Ø 35 mm",ROUNDUP(SUM($BT$8:$BT$299),3),"")))))))</f>
        <v/>
      </c>
      <c r="AL133" s="47" t="str">
        <f t="shared" ca="1" si="62"/>
        <v/>
      </c>
      <c r="AM133" s="119" t="str">
        <f t="shared" ca="1" si="63"/>
        <v/>
      </c>
      <c r="AN133" s="120" t="str">
        <f ca="1">IF(AD133="","",IF(AD133="Min. objednávka",2-SUM($AN$7:AN132),IF(AD133="Spolu odhad",ROUND(SUM($AN$7:AN132),2),IF(AM133="","???",ROUND(AG133*AM133,2)))))</f>
        <v/>
      </c>
      <c r="AO133" s="3"/>
      <c r="AP133" s="89" t="str">
        <f t="shared" si="64"/>
        <v/>
      </c>
      <c r="AQ133" s="3"/>
      <c r="AR133" s="22">
        <f t="shared" si="65"/>
        <v>1</v>
      </c>
      <c r="AS133" s="3"/>
      <c r="AT133" s="3"/>
      <c r="AU133" s="3"/>
      <c r="AV133" s="3"/>
      <c r="AW133" s="3"/>
      <c r="AX133" s="47" t="str">
        <f>IF(MAX($AX$7:AX132)+1&lt;=$AS$4,MAX($AX$7:AX132)+1,"")</f>
        <v/>
      </c>
      <c r="AY133" s="47" t="str">
        <f>IF(MAX($AX$7:AX132)+1&gt;$AS$4,"",IF(AX133&lt;=$BC$7,VLOOKUP(AX133,BA$8:BB$299,2,FALSE),IF(AX133&lt;=$BE$7,VLOOKUP(AX133,BC$8:BD$299,2,FALSE),IF(AX133&lt;=MAX($BE$8:$BE$299),VLOOKUP(AX133,BE$8:BF$299,2,FALSE),IF(AX133=$AS$4,VLOOKUP(AX133,$AS$4:$AU$4,2,FALSE),"")))))</f>
        <v/>
      </c>
      <c r="AZ133" s="47" t="str">
        <f>IF(MAX($AX$7:AX132)+1&gt;$AS$4,"",IF(AX133&lt;=$BC$7,"",IF(AX133&lt;=$BE$7,MID(VLOOKUP(AX133,BC$8:BD$299,2,FALSE),1,1),IF(AX133&lt;=MAX($BE$8:$BE$299),MID(VLOOKUP(AX133,BE$8:BF$299,2,FALSE),1,1),IF(AX133&lt;=$AS$4,VLOOKUP(AX133,$AS$4:$AU$4,3,FALSE),"")))))</f>
        <v/>
      </c>
      <c r="BA133" s="49" t="str">
        <f>IF(AND(BB133&lt;&gt;"",ISNA(VLOOKUP(BB133,BB$7:BB132,1,FALSE))),MAX(BA$7:BA132)+1,"")</f>
        <v/>
      </c>
      <c r="BB133" s="50" t="str">
        <f t="shared" si="66"/>
        <v/>
      </c>
      <c r="BC133" s="49" t="str">
        <f>IF(AND(BD133&lt;&gt;"",ISNA(VLOOKUP(BD133,BD$7:BD132,1,FALSE))),MAX(BC$7:BC132)+1,"")</f>
        <v/>
      </c>
      <c r="BD133" s="50" t="str">
        <f t="shared" si="67"/>
        <v/>
      </c>
      <c r="BE133" s="49" t="str">
        <f>IF(AND(BF133&lt;&gt;"",ISNA(VLOOKUP(BF133,BF$7:BF132,1,FALSE))),MAX(BE$7:BE132)+1,"")</f>
        <v/>
      </c>
      <c r="BF133" s="50" t="str">
        <f t="shared" si="68"/>
        <v/>
      </c>
      <c r="BG133" s="50" t="str">
        <f t="shared" si="69"/>
        <v xml:space="preserve">22x0,5 </v>
      </c>
      <c r="BH133" s="50" t="str">
        <f t="shared" si="70"/>
        <v xml:space="preserve">22x2 </v>
      </c>
      <c r="BI133" s="47" t="str">
        <f t="shared" si="71"/>
        <v/>
      </c>
      <c r="BJ133" s="47" t="str">
        <f t="shared" si="72"/>
        <v/>
      </c>
      <c r="BK133" s="47" t="str">
        <f t="shared" si="73"/>
        <v/>
      </c>
      <c r="BL133" s="47" t="str">
        <f t="shared" si="74"/>
        <v/>
      </c>
      <c r="BM133" s="47" t="str">
        <f t="shared" si="75"/>
        <v/>
      </c>
      <c r="BN133" s="51" t="str">
        <f t="shared" si="76"/>
        <v/>
      </c>
      <c r="BO133" s="51" t="str">
        <f t="shared" si="77"/>
        <v/>
      </c>
      <c r="BP133" s="51" t="str">
        <f t="shared" si="78"/>
        <v/>
      </c>
      <c r="BQ133" s="51" t="str">
        <f t="shared" si="79"/>
        <v/>
      </c>
      <c r="BR133" s="51" t="str">
        <f t="shared" si="80"/>
        <v/>
      </c>
      <c r="BS133" s="51" t="str">
        <f t="shared" si="81"/>
        <v/>
      </c>
      <c r="BT133" s="47" t="str">
        <f t="shared" si="82"/>
        <v/>
      </c>
      <c r="BU133" s="59" t="s">
        <v>482</v>
      </c>
      <c r="BV133" s="48" t="s">
        <v>477</v>
      </c>
      <c r="BW133" s="97"/>
      <c r="BX133" s="98"/>
      <c r="BY133" s="88"/>
      <c r="BZ133" s="99"/>
      <c r="CA133" s="100" t="s">
        <v>2422</v>
      </c>
      <c r="CB133" s="101" t="s">
        <v>128</v>
      </c>
      <c r="CC133" s="101">
        <v>347</v>
      </c>
      <c r="CD133" s="100">
        <v>19.59</v>
      </c>
      <c r="CE133" s="103"/>
      <c r="CF133" s="101" t="s">
        <v>804</v>
      </c>
      <c r="CG133" s="101">
        <v>5.7960000000000003</v>
      </c>
      <c r="CH133" s="101"/>
      <c r="CI133" s="104"/>
      <c r="CJ133" s="105" t="s">
        <v>128</v>
      </c>
      <c r="CL133" s="44"/>
      <c r="CN133" s="52">
        <f t="shared" si="83"/>
        <v>0</v>
      </c>
      <c r="CO133" s="53">
        <f t="shared" si="84"/>
        <v>0</v>
      </c>
      <c r="CP133" s="54">
        <f t="shared" si="85"/>
        <v>0</v>
      </c>
      <c r="CS133" s="3"/>
      <c r="CT133" s="9"/>
      <c r="CU133" s="9"/>
      <c r="CV133" s="9"/>
      <c r="CW133" s="9"/>
    </row>
    <row r="134" spans="1:101" ht="11.25" customHeight="1" x14ac:dyDescent="0.2">
      <c r="A134" s="22" t="str">
        <f>IF(D134&lt;&gt;"",MAX($A$7:A133)+1,"")</f>
        <v/>
      </c>
      <c r="B134" s="45"/>
      <c r="C134" s="45"/>
      <c r="D134" s="46"/>
      <c r="E134" s="46"/>
      <c r="F134" s="46"/>
      <c r="G134" s="70"/>
      <c r="H134" s="47" t="str">
        <f t="shared" si="50"/>
        <v/>
      </c>
      <c r="I134" s="46"/>
      <c r="J134" s="46"/>
      <c r="K134" s="45"/>
      <c r="L134" s="47" t="str">
        <f t="shared" si="51"/>
        <v/>
      </c>
      <c r="M134" s="46"/>
      <c r="N134" s="46"/>
      <c r="O134" s="45"/>
      <c r="P134" s="45"/>
      <c r="Q134" s="48" t="str">
        <f t="shared" si="52"/>
        <v/>
      </c>
      <c r="R134" s="48" t="str">
        <f t="shared" si="53"/>
        <v/>
      </c>
      <c r="S134" s="48" t="str">
        <f t="shared" si="54"/>
        <v/>
      </c>
      <c r="T134" s="48" t="str">
        <f t="shared" si="55"/>
        <v/>
      </c>
      <c r="U134" s="70"/>
      <c r="V134" s="70"/>
      <c r="W134" s="45"/>
      <c r="X134" s="45"/>
      <c r="Y134" s="45"/>
      <c r="Z134" s="45"/>
      <c r="AA134" s="48" t="str">
        <f t="shared" si="56"/>
        <v/>
      </c>
      <c r="AB134" s="48" t="str">
        <f t="shared" si="57"/>
        <v/>
      </c>
      <c r="AC134" s="3"/>
      <c r="AD134" s="47" t="str">
        <f ca="1">IF(ROW()-7&lt;=MAX($AX$8:$AX$305),CONCATENATE(IF(AND(AZ134&lt;&gt;"",AY134&lt;&gt;"Drážkovanie"),IF(RIGHT(VLOOKUP(ROW()-7,$AX$8:$AZ$305,2,FALSE),4)="dyha","Hrana ",IF(MID(VLOOKUP(ROW()-7,$AX$8:$AZ$305,2,FALSE),1,3)="HPL","","ABS ")),""),VLOOKUP(ROW()-7,$AX$8:$AZ$305,2,FALSE)),IF(ROW()-7&lt;=MAX($AX$8:$AX$305)+1,IF(SUM($AN$7:AN133)&lt;2,"Min. objednávka","Spolu odhad"),IF(AND(ROW()-7&lt;=MAX($AX$8:$AX$305)+2,AD133&lt;&gt;"Spolu odhad"),"Spolu odhad","")))</f>
        <v/>
      </c>
      <c r="AE134" s="47"/>
      <c r="AF134" s="47"/>
      <c r="AG134" s="47" t="str">
        <f t="shared" ca="1" si="58"/>
        <v/>
      </c>
      <c r="AH134" s="47" t="str">
        <f t="shared" ca="1" si="59"/>
        <v/>
      </c>
      <c r="AI134" s="47" t="str">
        <f t="shared" ca="1" si="60"/>
        <v/>
      </c>
      <c r="AJ134" s="117" t="str">
        <f t="shared" ca="1" si="61"/>
        <v/>
      </c>
      <c r="AK134" s="47" t="str">
        <f ca="1">IF(AY134&lt;&gt;"",ROUNDUP(IF(AX134&lt;=$BC$7,SUMIF($BB$8:$BB$299,AY134,$BJ$8:$BJ$299),0)+IF(AND(AX134&gt;$BC$7,AX134&lt;=$BE$7),SUMIF($BD$8:$BD$299,AY134,$BL$8:$BL$299),0)+IF(AND(AX134&gt;MAX($BC$7:$BC$299),AX134&lt;=MAX($BE$7:$BE$299)),SUMIF($BF$8:$BF$299,AY134,$BM$8:$BM$299),0),3),IF(AD134="dovoz odhad",SUMIF($AL$7:AL133,"m2",$AG$7:AG133),IF(AD134="lišta pod 80 mm",$AZ$304,IF(AD134="Drážkovanie",SUM($BN$8:$BN$299),IF(AD134="Zlepovanie (spájanie)",ROUNDUP(SUM($BK$8:$BK$299),3),IF(AD134="Formatovanie zlep. dielcov",ROUNDUP(SUM($BI$8:$BI$299),3),IF(AD134="Otvor na pánt Ø 35 mm",ROUNDUP(SUM($BT$8:$BT$299),3),"")))))))</f>
        <v/>
      </c>
      <c r="AL134" s="47" t="str">
        <f t="shared" ca="1" si="62"/>
        <v/>
      </c>
      <c r="AM134" s="119" t="str">
        <f t="shared" ca="1" si="63"/>
        <v/>
      </c>
      <c r="AN134" s="120" t="str">
        <f ca="1">IF(AD134="","",IF(AD134="Min. objednávka",2-SUM($AN$7:AN133),IF(AD134="Spolu odhad",ROUND(SUM($AN$7:AN133),2),IF(AM134="","???",ROUND(AG134*AM134,2)))))</f>
        <v/>
      </c>
      <c r="AO134" s="3"/>
      <c r="AP134" s="89" t="str">
        <f t="shared" si="64"/>
        <v/>
      </c>
      <c r="AQ134" s="3"/>
      <c r="AR134" s="22">
        <f t="shared" si="65"/>
        <v>1</v>
      </c>
      <c r="AS134" s="3"/>
      <c r="AT134" s="3"/>
      <c r="AU134" s="3"/>
      <c r="AV134" s="3"/>
      <c r="AW134" s="3"/>
      <c r="AX134" s="47" t="str">
        <f>IF(MAX($AX$7:AX133)+1&lt;=$AS$4,MAX($AX$7:AX133)+1,"")</f>
        <v/>
      </c>
      <c r="AY134" s="47" t="str">
        <f>IF(MAX($AX$7:AX133)+1&gt;$AS$4,"",IF(AX134&lt;=$BC$7,VLOOKUP(AX134,BA$8:BB$299,2,FALSE),IF(AX134&lt;=$BE$7,VLOOKUP(AX134,BC$8:BD$299,2,FALSE),IF(AX134&lt;=MAX($BE$8:$BE$299),VLOOKUP(AX134,BE$8:BF$299,2,FALSE),IF(AX134=$AS$4,VLOOKUP(AX134,$AS$4:$AU$4,2,FALSE),"")))))</f>
        <v/>
      </c>
      <c r="AZ134" s="47" t="str">
        <f>IF(MAX($AX$7:AX133)+1&gt;$AS$4,"",IF(AX134&lt;=$BC$7,"",IF(AX134&lt;=$BE$7,MID(VLOOKUP(AX134,BC$8:BD$299,2,FALSE),1,1),IF(AX134&lt;=MAX($BE$8:$BE$299),MID(VLOOKUP(AX134,BE$8:BF$299,2,FALSE),1,1),IF(AX134&lt;=$AS$4,VLOOKUP(AX134,$AS$4:$AU$4,3,FALSE),"")))))</f>
        <v/>
      </c>
      <c r="BA134" s="49" t="str">
        <f>IF(AND(BB134&lt;&gt;"",ISNA(VLOOKUP(BB134,BB$7:BB133,1,FALSE))),MAX(BA$7:BA133)+1,"")</f>
        <v/>
      </c>
      <c r="BB134" s="50" t="str">
        <f t="shared" si="66"/>
        <v/>
      </c>
      <c r="BC134" s="49" t="str">
        <f>IF(AND(BD134&lt;&gt;"",ISNA(VLOOKUP(BD134,BD$7:BD133,1,FALSE))),MAX(BC$7:BC133)+1,"")</f>
        <v/>
      </c>
      <c r="BD134" s="50" t="str">
        <f t="shared" si="67"/>
        <v/>
      </c>
      <c r="BE134" s="49" t="str">
        <f>IF(AND(BF134&lt;&gt;"",ISNA(VLOOKUP(BF134,BF$7:BF133,1,FALSE))),MAX(BE$7:BE133)+1,"")</f>
        <v/>
      </c>
      <c r="BF134" s="50" t="str">
        <f t="shared" si="68"/>
        <v/>
      </c>
      <c r="BG134" s="50" t="str">
        <f t="shared" si="69"/>
        <v xml:space="preserve">22x0,5 </v>
      </c>
      <c r="BH134" s="50" t="str">
        <f t="shared" si="70"/>
        <v xml:space="preserve">22x2 </v>
      </c>
      <c r="BI134" s="47" t="str">
        <f t="shared" si="71"/>
        <v/>
      </c>
      <c r="BJ134" s="47" t="str">
        <f t="shared" si="72"/>
        <v/>
      </c>
      <c r="BK134" s="47" t="str">
        <f t="shared" si="73"/>
        <v/>
      </c>
      <c r="BL134" s="47" t="str">
        <f t="shared" si="74"/>
        <v/>
      </c>
      <c r="BM134" s="47" t="str">
        <f t="shared" si="75"/>
        <v/>
      </c>
      <c r="BN134" s="51" t="str">
        <f t="shared" si="76"/>
        <v/>
      </c>
      <c r="BO134" s="51" t="str">
        <f t="shared" si="77"/>
        <v/>
      </c>
      <c r="BP134" s="51" t="str">
        <f t="shared" si="78"/>
        <v/>
      </c>
      <c r="BQ134" s="51" t="str">
        <f t="shared" si="79"/>
        <v/>
      </c>
      <c r="BR134" s="51" t="str">
        <f t="shared" si="80"/>
        <v/>
      </c>
      <c r="BS134" s="51" t="str">
        <f t="shared" si="81"/>
        <v/>
      </c>
      <c r="BT134" s="47" t="str">
        <f t="shared" si="82"/>
        <v/>
      </c>
      <c r="BU134" s="59" t="s">
        <v>484</v>
      </c>
      <c r="BV134" s="48" t="s">
        <v>479</v>
      </c>
      <c r="BW134" s="97"/>
      <c r="BX134" s="98"/>
      <c r="BY134" s="88"/>
      <c r="BZ134" s="99"/>
      <c r="CA134" s="100" t="s">
        <v>2423</v>
      </c>
      <c r="CB134" s="101" t="s">
        <v>129</v>
      </c>
      <c r="CC134" s="101">
        <v>348</v>
      </c>
      <c r="CD134" s="100">
        <v>16.57</v>
      </c>
      <c r="CE134" s="103"/>
      <c r="CF134" s="101" t="s">
        <v>804</v>
      </c>
      <c r="CG134" s="101">
        <v>5.7960000000000003</v>
      </c>
      <c r="CH134" s="101"/>
      <c r="CI134" s="104"/>
      <c r="CJ134" s="105" t="s">
        <v>129</v>
      </c>
      <c r="CL134" s="44"/>
      <c r="CN134" s="52">
        <f t="shared" si="83"/>
        <v>0</v>
      </c>
      <c r="CO134" s="53">
        <f t="shared" si="84"/>
        <v>0</v>
      </c>
      <c r="CP134" s="54">
        <f t="shared" si="85"/>
        <v>0</v>
      </c>
      <c r="CS134" s="3"/>
      <c r="CT134" s="9"/>
      <c r="CU134" s="9"/>
      <c r="CV134" s="9"/>
      <c r="CW134" s="9"/>
    </row>
    <row r="135" spans="1:101" ht="11.25" customHeight="1" x14ac:dyDescent="0.2">
      <c r="A135" s="22" t="str">
        <f>IF(D135&lt;&gt;"",MAX($A$7:A134)+1,"")</f>
        <v/>
      </c>
      <c r="B135" s="45"/>
      <c r="C135" s="45"/>
      <c r="D135" s="46"/>
      <c r="E135" s="46"/>
      <c r="F135" s="46"/>
      <c r="G135" s="70"/>
      <c r="H135" s="47" t="str">
        <f t="shared" si="50"/>
        <v/>
      </c>
      <c r="I135" s="46"/>
      <c r="J135" s="46"/>
      <c r="K135" s="45"/>
      <c r="L135" s="47" t="str">
        <f t="shared" si="51"/>
        <v/>
      </c>
      <c r="M135" s="46"/>
      <c r="N135" s="46"/>
      <c r="O135" s="45"/>
      <c r="P135" s="45"/>
      <c r="Q135" s="48" t="str">
        <f t="shared" si="52"/>
        <v/>
      </c>
      <c r="R135" s="48" t="str">
        <f t="shared" si="53"/>
        <v/>
      </c>
      <c r="S135" s="48" t="str">
        <f t="shared" si="54"/>
        <v/>
      </c>
      <c r="T135" s="48" t="str">
        <f t="shared" si="55"/>
        <v/>
      </c>
      <c r="U135" s="70"/>
      <c r="V135" s="70"/>
      <c r="W135" s="45"/>
      <c r="X135" s="45"/>
      <c r="Y135" s="45"/>
      <c r="Z135" s="45"/>
      <c r="AA135" s="48" t="str">
        <f t="shared" si="56"/>
        <v/>
      </c>
      <c r="AB135" s="48" t="str">
        <f t="shared" si="57"/>
        <v/>
      </c>
      <c r="AC135" s="3"/>
      <c r="AD135" s="47" t="str">
        <f ca="1">IF(ROW()-7&lt;=MAX($AX$8:$AX$305),CONCATENATE(IF(AND(AZ135&lt;&gt;"",AY135&lt;&gt;"Drážkovanie"),IF(RIGHT(VLOOKUP(ROW()-7,$AX$8:$AZ$305,2,FALSE),4)="dyha","Hrana ",IF(MID(VLOOKUP(ROW()-7,$AX$8:$AZ$305,2,FALSE),1,3)="HPL","","ABS ")),""),VLOOKUP(ROW()-7,$AX$8:$AZ$305,2,FALSE)),IF(ROW()-7&lt;=MAX($AX$8:$AX$305)+1,IF(SUM($AN$7:AN134)&lt;2,"Min. objednávka","Spolu odhad"),IF(AND(ROW()-7&lt;=MAX($AX$8:$AX$305)+2,AD134&lt;&gt;"Spolu odhad"),"Spolu odhad","")))</f>
        <v/>
      </c>
      <c r="AE135" s="47"/>
      <c r="AF135" s="47"/>
      <c r="AG135" s="47" t="str">
        <f t="shared" ca="1" si="58"/>
        <v/>
      </c>
      <c r="AH135" s="47" t="str">
        <f t="shared" ca="1" si="59"/>
        <v/>
      </c>
      <c r="AI135" s="47" t="str">
        <f t="shared" ca="1" si="60"/>
        <v/>
      </c>
      <c r="AJ135" s="117" t="str">
        <f t="shared" ca="1" si="61"/>
        <v/>
      </c>
      <c r="AK135" s="47" t="str">
        <f ca="1">IF(AY135&lt;&gt;"",ROUNDUP(IF(AX135&lt;=$BC$7,SUMIF($BB$8:$BB$299,AY135,$BJ$8:$BJ$299),0)+IF(AND(AX135&gt;$BC$7,AX135&lt;=$BE$7),SUMIF($BD$8:$BD$299,AY135,$BL$8:$BL$299),0)+IF(AND(AX135&gt;MAX($BC$7:$BC$299),AX135&lt;=MAX($BE$7:$BE$299)),SUMIF($BF$8:$BF$299,AY135,$BM$8:$BM$299),0),3),IF(AD135="dovoz odhad",SUMIF($AL$7:AL134,"m2",$AG$7:AG134),IF(AD135="lišta pod 80 mm",$AZ$304,IF(AD135="Drážkovanie",SUM($BN$8:$BN$299),IF(AD135="Zlepovanie (spájanie)",ROUNDUP(SUM($BK$8:$BK$299),3),IF(AD135="Formatovanie zlep. dielcov",ROUNDUP(SUM($BI$8:$BI$299),3),IF(AD135="Otvor na pánt Ø 35 mm",ROUNDUP(SUM($BT$8:$BT$299),3),"")))))))</f>
        <v/>
      </c>
      <c r="AL135" s="47" t="str">
        <f t="shared" ca="1" si="62"/>
        <v/>
      </c>
      <c r="AM135" s="119" t="str">
        <f t="shared" ca="1" si="63"/>
        <v/>
      </c>
      <c r="AN135" s="120" t="str">
        <f ca="1">IF(AD135="","",IF(AD135="Min. objednávka",2-SUM($AN$7:AN134),IF(AD135="Spolu odhad",ROUND(SUM($AN$7:AN134),2),IF(AM135="","???",ROUND(AG135*AM135,2)))))</f>
        <v/>
      </c>
      <c r="AO135" s="3"/>
      <c r="AP135" s="89" t="str">
        <f t="shared" si="64"/>
        <v/>
      </c>
      <c r="AQ135" s="3"/>
      <c r="AR135" s="22">
        <f t="shared" si="65"/>
        <v>1</v>
      </c>
      <c r="AS135" s="3"/>
      <c r="AT135" s="3"/>
      <c r="AU135" s="3"/>
      <c r="AV135" s="3"/>
      <c r="AW135" s="3"/>
      <c r="AX135" s="47" t="str">
        <f>IF(MAX($AX$7:AX134)+1&lt;=$AS$4,MAX($AX$7:AX134)+1,"")</f>
        <v/>
      </c>
      <c r="AY135" s="47" t="str">
        <f>IF(MAX($AX$7:AX134)+1&gt;$AS$4,"",IF(AX135&lt;=$BC$7,VLOOKUP(AX135,BA$8:BB$299,2,FALSE),IF(AX135&lt;=$BE$7,VLOOKUP(AX135,BC$8:BD$299,2,FALSE),IF(AX135&lt;=MAX($BE$8:$BE$299),VLOOKUP(AX135,BE$8:BF$299,2,FALSE),IF(AX135=$AS$4,VLOOKUP(AX135,$AS$4:$AU$4,2,FALSE),"")))))</f>
        <v/>
      </c>
      <c r="AZ135" s="47" t="str">
        <f>IF(MAX($AX$7:AX134)+1&gt;$AS$4,"",IF(AX135&lt;=$BC$7,"",IF(AX135&lt;=$BE$7,MID(VLOOKUP(AX135,BC$8:BD$299,2,FALSE),1,1),IF(AX135&lt;=MAX($BE$8:$BE$299),MID(VLOOKUP(AX135,BE$8:BF$299,2,FALSE),1,1),IF(AX135&lt;=$AS$4,VLOOKUP(AX135,$AS$4:$AU$4,3,FALSE),"")))))</f>
        <v/>
      </c>
      <c r="BA135" s="49" t="str">
        <f>IF(AND(BB135&lt;&gt;"",ISNA(VLOOKUP(BB135,BB$7:BB134,1,FALSE))),MAX(BA$7:BA134)+1,"")</f>
        <v/>
      </c>
      <c r="BB135" s="50" t="str">
        <f t="shared" si="66"/>
        <v/>
      </c>
      <c r="BC135" s="49" t="str">
        <f>IF(AND(BD135&lt;&gt;"",ISNA(VLOOKUP(BD135,BD$7:BD134,1,FALSE))),MAX(BC$7:BC134)+1,"")</f>
        <v/>
      </c>
      <c r="BD135" s="50" t="str">
        <f t="shared" si="67"/>
        <v/>
      </c>
      <c r="BE135" s="49" t="str">
        <f>IF(AND(BF135&lt;&gt;"",ISNA(VLOOKUP(BF135,BF$7:BF134,1,FALSE))),MAX(BE$7:BE134)+1,"")</f>
        <v/>
      </c>
      <c r="BF135" s="50" t="str">
        <f t="shared" si="68"/>
        <v/>
      </c>
      <c r="BG135" s="50" t="str">
        <f t="shared" si="69"/>
        <v xml:space="preserve">22x0,5 </v>
      </c>
      <c r="BH135" s="50" t="str">
        <f t="shared" si="70"/>
        <v xml:space="preserve">22x2 </v>
      </c>
      <c r="BI135" s="47" t="str">
        <f t="shared" si="71"/>
        <v/>
      </c>
      <c r="BJ135" s="47" t="str">
        <f t="shared" si="72"/>
        <v/>
      </c>
      <c r="BK135" s="47" t="str">
        <f t="shared" si="73"/>
        <v/>
      </c>
      <c r="BL135" s="47" t="str">
        <f t="shared" si="74"/>
        <v/>
      </c>
      <c r="BM135" s="47" t="str">
        <f t="shared" si="75"/>
        <v/>
      </c>
      <c r="BN135" s="51" t="str">
        <f t="shared" si="76"/>
        <v/>
      </c>
      <c r="BO135" s="51" t="str">
        <f t="shared" si="77"/>
        <v/>
      </c>
      <c r="BP135" s="51" t="str">
        <f t="shared" si="78"/>
        <v/>
      </c>
      <c r="BQ135" s="51" t="str">
        <f t="shared" si="79"/>
        <v/>
      </c>
      <c r="BR135" s="51" t="str">
        <f t="shared" si="80"/>
        <v/>
      </c>
      <c r="BS135" s="51" t="str">
        <f t="shared" si="81"/>
        <v/>
      </c>
      <c r="BT135" s="47" t="str">
        <f t="shared" si="82"/>
        <v/>
      </c>
      <c r="BU135" s="59" t="s">
        <v>486</v>
      </c>
      <c r="BV135" s="48" t="s">
        <v>481</v>
      </c>
      <c r="BW135" s="97"/>
      <c r="BX135" s="98"/>
      <c r="BY135" s="88"/>
      <c r="BZ135" s="99"/>
      <c r="CA135" s="100" t="s">
        <v>2424</v>
      </c>
      <c r="CB135" s="101" t="s">
        <v>130</v>
      </c>
      <c r="CC135" s="101">
        <v>349</v>
      </c>
      <c r="CD135" s="100">
        <v>19.41</v>
      </c>
      <c r="CE135" s="103"/>
      <c r="CF135" s="101" t="s">
        <v>804</v>
      </c>
      <c r="CG135" s="101">
        <v>5.7960000000000003</v>
      </c>
      <c r="CH135" s="101"/>
      <c r="CI135" s="104"/>
      <c r="CJ135" s="105" t="s">
        <v>130</v>
      </c>
      <c r="CL135" s="44"/>
      <c r="CN135" s="52">
        <f t="shared" si="83"/>
        <v>0</v>
      </c>
      <c r="CO135" s="53">
        <f t="shared" si="84"/>
        <v>0</v>
      </c>
      <c r="CP135" s="54">
        <f t="shared" si="85"/>
        <v>0</v>
      </c>
      <c r="CS135" s="3"/>
      <c r="CT135" s="9"/>
      <c r="CU135" s="9"/>
      <c r="CV135" s="9"/>
      <c r="CW135" s="9"/>
    </row>
    <row r="136" spans="1:101" ht="11.25" customHeight="1" x14ac:dyDescent="0.2">
      <c r="A136" s="22" t="str">
        <f>IF(D136&lt;&gt;"",MAX($A$7:A135)+1,"")</f>
        <v/>
      </c>
      <c r="B136" s="45"/>
      <c r="C136" s="45"/>
      <c r="D136" s="46"/>
      <c r="E136" s="46"/>
      <c r="F136" s="46"/>
      <c r="G136" s="70"/>
      <c r="H136" s="47" t="str">
        <f t="shared" si="50"/>
        <v/>
      </c>
      <c r="I136" s="46"/>
      <c r="J136" s="46"/>
      <c r="K136" s="45"/>
      <c r="L136" s="47" t="str">
        <f t="shared" si="51"/>
        <v/>
      </c>
      <c r="M136" s="46"/>
      <c r="N136" s="46"/>
      <c r="O136" s="45"/>
      <c r="P136" s="45"/>
      <c r="Q136" s="48" t="str">
        <f t="shared" si="52"/>
        <v/>
      </c>
      <c r="R136" s="48" t="str">
        <f t="shared" si="53"/>
        <v/>
      </c>
      <c r="S136" s="48" t="str">
        <f t="shared" si="54"/>
        <v/>
      </c>
      <c r="T136" s="48" t="str">
        <f t="shared" si="55"/>
        <v/>
      </c>
      <c r="U136" s="70"/>
      <c r="V136" s="70"/>
      <c r="W136" s="45"/>
      <c r="X136" s="45"/>
      <c r="Y136" s="45"/>
      <c r="Z136" s="45"/>
      <c r="AA136" s="48" t="str">
        <f t="shared" si="56"/>
        <v/>
      </c>
      <c r="AB136" s="48" t="str">
        <f t="shared" si="57"/>
        <v/>
      </c>
      <c r="AC136" s="3"/>
      <c r="AD136" s="47" t="str">
        <f ca="1">IF(ROW()-7&lt;=MAX($AX$8:$AX$305),CONCATENATE(IF(AND(AZ136&lt;&gt;"",AY136&lt;&gt;"Drážkovanie"),IF(RIGHT(VLOOKUP(ROW()-7,$AX$8:$AZ$305,2,FALSE),4)="dyha","Hrana ",IF(MID(VLOOKUP(ROW()-7,$AX$8:$AZ$305,2,FALSE),1,3)="HPL","","ABS ")),""),VLOOKUP(ROW()-7,$AX$8:$AZ$305,2,FALSE)),IF(ROW()-7&lt;=MAX($AX$8:$AX$305)+1,IF(SUM($AN$7:AN135)&lt;2,"Min. objednávka","Spolu odhad"),IF(AND(ROW()-7&lt;=MAX($AX$8:$AX$305)+2,AD135&lt;&gt;"Spolu odhad"),"Spolu odhad","")))</f>
        <v/>
      </c>
      <c r="AE136" s="47"/>
      <c r="AF136" s="47"/>
      <c r="AG136" s="47" t="str">
        <f t="shared" ca="1" si="58"/>
        <v/>
      </c>
      <c r="AH136" s="47" t="str">
        <f t="shared" ca="1" si="59"/>
        <v/>
      </c>
      <c r="AI136" s="47" t="str">
        <f t="shared" ca="1" si="60"/>
        <v/>
      </c>
      <c r="AJ136" s="117" t="str">
        <f t="shared" ca="1" si="61"/>
        <v/>
      </c>
      <c r="AK136" s="47" t="str">
        <f ca="1">IF(AY136&lt;&gt;"",ROUNDUP(IF(AX136&lt;=$BC$7,SUMIF($BB$8:$BB$299,AY136,$BJ$8:$BJ$299),0)+IF(AND(AX136&gt;$BC$7,AX136&lt;=$BE$7),SUMIF($BD$8:$BD$299,AY136,$BL$8:$BL$299),0)+IF(AND(AX136&gt;MAX($BC$7:$BC$299),AX136&lt;=MAX($BE$7:$BE$299)),SUMIF($BF$8:$BF$299,AY136,$BM$8:$BM$299),0),3),IF(AD136="dovoz odhad",SUMIF($AL$7:AL135,"m2",$AG$7:AG135),IF(AD136="lišta pod 80 mm",$AZ$304,IF(AD136="Drážkovanie",SUM($BN$8:$BN$299),IF(AD136="Zlepovanie (spájanie)",ROUNDUP(SUM($BK$8:$BK$299),3),IF(AD136="Formatovanie zlep. dielcov",ROUNDUP(SUM($BI$8:$BI$299),3),IF(AD136="Otvor na pánt Ø 35 mm",ROUNDUP(SUM($BT$8:$BT$299),3),"")))))))</f>
        <v/>
      </c>
      <c r="AL136" s="47" t="str">
        <f t="shared" ca="1" si="62"/>
        <v/>
      </c>
      <c r="AM136" s="119" t="str">
        <f t="shared" ca="1" si="63"/>
        <v/>
      </c>
      <c r="AN136" s="120" t="str">
        <f ca="1">IF(AD136="","",IF(AD136="Min. objednávka",2-SUM($AN$7:AN135),IF(AD136="Spolu odhad",ROUND(SUM($AN$7:AN135),2),IF(AM136="","???",ROUND(AG136*AM136,2)))))</f>
        <v/>
      </c>
      <c r="AO136" s="3"/>
      <c r="AP136" s="89" t="str">
        <f t="shared" si="64"/>
        <v/>
      </c>
      <c r="AQ136" s="3"/>
      <c r="AR136" s="22">
        <f t="shared" si="65"/>
        <v>1</v>
      </c>
      <c r="AS136" s="3"/>
      <c r="AT136" s="3"/>
      <c r="AU136" s="3"/>
      <c r="AV136" s="3"/>
      <c r="AW136" s="3"/>
      <c r="AX136" s="47" t="str">
        <f>IF(MAX($AX$7:AX135)+1&lt;=$AS$4,MAX($AX$7:AX135)+1,"")</f>
        <v/>
      </c>
      <c r="AY136" s="47" t="str">
        <f>IF(MAX($AX$7:AX135)+1&gt;$AS$4,"",IF(AX136&lt;=$BC$7,VLOOKUP(AX136,BA$8:BB$299,2,FALSE),IF(AX136&lt;=$BE$7,VLOOKUP(AX136,BC$8:BD$299,2,FALSE),IF(AX136&lt;=MAX($BE$8:$BE$299),VLOOKUP(AX136,BE$8:BF$299,2,FALSE),IF(AX136=$AS$4,VLOOKUP(AX136,$AS$4:$AU$4,2,FALSE),"")))))</f>
        <v/>
      </c>
      <c r="AZ136" s="47" t="str">
        <f>IF(MAX($AX$7:AX135)+1&gt;$AS$4,"",IF(AX136&lt;=$BC$7,"",IF(AX136&lt;=$BE$7,MID(VLOOKUP(AX136,BC$8:BD$299,2,FALSE),1,1),IF(AX136&lt;=MAX($BE$8:$BE$299),MID(VLOOKUP(AX136,BE$8:BF$299,2,FALSE),1,1),IF(AX136&lt;=$AS$4,VLOOKUP(AX136,$AS$4:$AU$4,3,FALSE),"")))))</f>
        <v/>
      </c>
      <c r="BA136" s="49" t="str">
        <f>IF(AND(BB136&lt;&gt;"",ISNA(VLOOKUP(BB136,BB$7:BB135,1,FALSE))),MAX(BA$7:BA135)+1,"")</f>
        <v/>
      </c>
      <c r="BB136" s="50" t="str">
        <f t="shared" si="66"/>
        <v/>
      </c>
      <c r="BC136" s="49" t="str">
        <f>IF(AND(BD136&lt;&gt;"",ISNA(VLOOKUP(BD136,BD$7:BD135,1,FALSE))),MAX(BC$7:BC135)+1,"")</f>
        <v/>
      </c>
      <c r="BD136" s="50" t="str">
        <f t="shared" si="67"/>
        <v/>
      </c>
      <c r="BE136" s="49" t="str">
        <f>IF(AND(BF136&lt;&gt;"",ISNA(VLOOKUP(BF136,BF$7:BF135,1,FALSE))),MAX(BE$7:BE135)+1,"")</f>
        <v/>
      </c>
      <c r="BF136" s="50" t="str">
        <f t="shared" si="68"/>
        <v/>
      </c>
      <c r="BG136" s="50" t="str">
        <f t="shared" si="69"/>
        <v xml:space="preserve">22x0,5 </v>
      </c>
      <c r="BH136" s="50" t="str">
        <f t="shared" si="70"/>
        <v xml:space="preserve">22x2 </v>
      </c>
      <c r="BI136" s="47" t="str">
        <f t="shared" si="71"/>
        <v/>
      </c>
      <c r="BJ136" s="47" t="str">
        <f t="shared" si="72"/>
        <v/>
      </c>
      <c r="BK136" s="47" t="str">
        <f t="shared" si="73"/>
        <v/>
      </c>
      <c r="BL136" s="47" t="str">
        <f t="shared" si="74"/>
        <v/>
      </c>
      <c r="BM136" s="47" t="str">
        <f t="shared" si="75"/>
        <v/>
      </c>
      <c r="BN136" s="51" t="str">
        <f t="shared" si="76"/>
        <v/>
      </c>
      <c r="BO136" s="51" t="str">
        <f t="shared" si="77"/>
        <v/>
      </c>
      <c r="BP136" s="51" t="str">
        <f t="shared" si="78"/>
        <v/>
      </c>
      <c r="BQ136" s="51" t="str">
        <f t="shared" si="79"/>
        <v/>
      </c>
      <c r="BR136" s="51" t="str">
        <f t="shared" si="80"/>
        <v/>
      </c>
      <c r="BS136" s="51" t="str">
        <f t="shared" si="81"/>
        <v/>
      </c>
      <c r="BT136" s="47" t="str">
        <f t="shared" si="82"/>
        <v/>
      </c>
      <c r="BU136" s="59" t="s">
        <v>488</v>
      </c>
      <c r="BV136" s="48" t="s">
        <v>483</v>
      </c>
      <c r="BW136" s="97"/>
      <c r="BX136" s="98"/>
      <c r="BY136" s="88"/>
      <c r="BZ136" s="99"/>
      <c r="CA136" s="100" t="s">
        <v>2425</v>
      </c>
      <c r="CB136" s="101" t="s">
        <v>131</v>
      </c>
      <c r="CC136" s="101">
        <v>350</v>
      </c>
      <c r="CD136" s="100">
        <v>40.049999999999997</v>
      </c>
      <c r="CE136" s="103"/>
      <c r="CF136" s="101" t="s">
        <v>804</v>
      </c>
      <c r="CG136" s="101">
        <v>5.7960000000000003</v>
      </c>
      <c r="CH136" s="101"/>
      <c r="CI136" s="104"/>
      <c r="CJ136" s="105" t="s">
        <v>131</v>
      </c>
      <c r="CL136" s="44"/>
      <c r="CN136" s="52">
        <f t="shared" si="83"/>
        <v>0</v>
      </c>
      <c r="CO136" s="53">
        <f t="shared" si="84"/>
        <v>0</v>
      </c>
      <c r="CP136" s="54">
        <f t="shared" si="85"/>
        <v>0</v>
      </c>
      <c r="CS136" s="3"/>
      <c r="CT136" s="9"/>
      <c r="CU136" s="9"/>
      <c r="CV136" s="9"/>
      <c r="CW136" s="9"/>
    </row>
    <row r="137" spans="1:101" ht="11.25" customHeight="1" x14ac:dyDescent="0.2">
      <c r="A137" s="22" t="str">
        <f>IF(D137&lt;&gt;"",MAX($A$7:A136)+1,"")</f>
        <v/>
      </c>
      <c r="B137" s="45"/>
      <c r="C137" s="45"/>
      <c r="D137" s="46"/>
      <c r="E137" s="46"/>
      <c r="F137" s="46"/>
      <c r="G137" s="70"/>
      <c r="H137" s="47" t="str">
        <f t="shared" ref="H137:H153" si="86">IF(AND(G137="",OR(I137&lt;&gt;"",J137&lt;&gt;"")),"-II-","")</f>
        <v/>
      </c>
      <c r="I137" s="46"/>
      <c r="J137" s="46"/>
      <c r="K137" s="45"/>
      <c r="L137" s="47" t="str">
        <f t="shared" ref="L137:L153" si="87">IF(AND(K137="",OR(M137&lt;&gt;"",N137&lt;&gt;"")),"-II-","")</f>
        <v/>
      </c>
      <c r="M137" s="46"/>
      <c r="N137" s="46"/>
      <c r="O137" s="45"/>
      <c r="P137" s="45"/>
      <c r="Q137" s="48" t="str">
        <f t="shared" ref="Q137:Q152" si="88">IF(D137="","",IF(C137="",Q136,IF(ISNA(VLOOKUP(C137,$CB$11:$CI$700,2,FALSE)),CONCATENATE("NEW",A137),VLOOKUP(C137,$CB$11:$CI$700,2,FALSE))))</f>
        <v/>
      </c>
      <c r="R137" s="48" t="str">
        <f t="shared" ref="R137:R152" si="89">IF(D137="","",IF(C137="",R136,C137))</f>
        <v/>
      </c>
      <c r="S137" s="48" t="str">
        <f t="shared" ref="S137:S152" si="90">IF(D137="","",IF(AA137="","",IF(AA137=99999,G137,IF(G137="",S136,CONCATENATE(IF(RIGHT(G137,4)="dyha","h",IF(MID(G137,1,3)="HPL","l","a")),AA137)))))</f>
        <v/>
      </c>
      <c r="T137" s="48" t="str">
        <f t="shared" ref="T137:T152" si="91">IF(D137="","",IF(AB137="","",IF(AB137=99999,K137,IF(K137="",T136,CONCATENATE(IF(RIGHT(K137,4)="dyha",HLOOKUP(MID(K137,1,FIND(" ",K137,1)-1),$BG$1:$BJ$3,3,FALSE),HLOOKUP(IF(MID(K137,1,5)="22x1*","22x1* ",MID(K137,1,FIND(" ",K137,1)-1)),$AZ$1:$BF$3,3,FALSE)),AB137)))))</f>
        <v/>
      </c>
      <c r="U137" s="70"/>
      <c r="V137" s="70"/>
      <c r="W137" s="45"/>
      <c r="X137" s="45"/>
      <c r="Y137" s="45"/>
      <c r="Z137" s="45"/>
      <c r="AA137" s="48" t="str">
        <f t="shared" ref="AA137:AA153" si="92">IF(D137="",AA136,IF(G137="",AA136,IF(ISNA(VLOOKUP(MID(G137,FIND(" ",G137,1)+2,LEN(G137)),$CA$12:$CC$755,3,FALSE)),99999,VLOOKUP(MID(G137,FIND(" ",G137,1)+2,LEN(G137)),$CA$12:$CC$755,3,FALSE))))</f>
        <v/>
      </c>
      <c r="AB137" s="48" t="str">
        <f t="shared" ref="AB137:AB153" si="93">IF(D137="",AB136,IF(K137="",AB136,IF(ISNA(VLOOKUP(MID(K137,FIND(" ",K137,1)+2,LEN(K137)),$CA$12:$CC$755,3,FALSE)),99999,VLOOKUP(MID(K137,FIND(" ",K137,1)+2,LEN(K137)),$CA$12:$CC$755,3,FALSE))))</f>
        <v/>
      </c>
      <c r="AC137" s="3"/>
      <c r="AD137" s="47" t="str">
        <f ca="1">IF(ROW()-7&lt;=MAX($AX$8:$AX$305),CONCATENATE(IF(AND(AZ137&lt;&gt;"",AY137&lt;&gt;"Drážkovanie"),IF(RIGHT(VLOOKUP(ROW()-7,$AX$8:$AZ$305,2,FALSE),4)="dyha","Hrana ",IF(MID(VLOOKUP(ROW()-7,$AX$8:$AZ$305,2,FALSE),1,3)="HPL","","ABS ")),""),VLOOKUP(ROW()-7,$AX$8:$AZ$305,2,FALSE)),IF(ROW()-7&lt;=MAX($AX$8:$AX$305)+1,IF(SUM($AN$7:AN136)&lt;2,"Min. objednávka","Spolu odhad"),IF(AND(ROW()-7&lt;=MAX($AX$8:$AX$305)+2,AD136&lt;&gt;"Spolu odhad"),"Spolu odhad","")))</f>
        <v/>
      </c>
      <c r="AE137" s="47"/>
      <c r="AF137" s="47"/>
      <c r="AG137" s="47" t="str">
        <f t="shared" ref="AG137:AG153" ca="1" si="94">IF(OR(AL137&lt;&gt;"m2",AD137="dovoz odhad"),IF(OR(MID(AD137,1,7)="9  Zás-",MID(AD137,1,6)="38  PD"),ROUNDUP(AK137/2.05,0)*2.05,AK137),IF(MID(AJ137,1,3)="tab",ROUNDUP(AK137/AI137,0)*AI137,AK137))</f>
        <v/>
      </c>
      <c r="AH137" s="47" t="str">
        <f t="shared" ref="AH137:AH153" ca="1" si="95">IF(AL137="","",AL137)</f>
        <v/>
      </c>
      <c r="AI137" s="47" t="str">
        <f t="shared" ref="AI137:AI153" ca="1" si="96">IF(ISNA(VLOOKUP(AD137,$CB$12:$CH$515,6,FALSE)),"",VLOOKUP(AD137,$CB$12:$CH$515,6,FALSE))</f>
        <v/>
      </c>
      <c r="AJ137" s="117" t="str">
        <f t="shared" ref="AJ137:AJ153" ca="1" si="97">IF(ISNA(VLOOKUP(AD137,$CB$12:$CH$748,5,FALSE)),"",IF(OR(VLOOKUP(AD137,$CB$12:$CH$748,5,FALSE)=0,VLOOKUP(AD137,$CB$12:$CH$748,5,FALSE)=""),"tab",VLOOKUP(AD137,$CB$12:$CH$748,5,FALSE)))</f>
        <v/>
      </c>
      <c r="AK137" s="47" t="str">
        <f ca="1">IF(AY137&lt;&gt;"",ROUNDUP(IF(AX137&lt;=$BC$7,SUMIF($BB$8:$BB$299,AY137,$BJ$8:$BJ$299),0)+IF(AND(AX137&gt;$BC$7,AX137&lt;=$BE$7),SUMIF($BD$8:$BD$299,AY137,$BL$8:$BL$299),0)+IF(AND(AX137&gt;MAX($BC$7:$BC$299),AX137&lt;=MAX($BE$7:$BE$299)),SUMIF($BF$8:$BF$299,AY137,$BM$8:$BM$299),0),3),IF(AD137="dovoz odhad",SUMIF($AL$7:AL136,"m2",$AG$7:AG136),IF(AD137="lišta pod 80 mm",$AZ$304,IF(AD137="Drážkovanie",SUM($BN$8:$BN$299),IF(AD137="Zlepovanie (spájanie)",ROUNDUP(SUM($BK$8:$BK$299),3),IF(AD137="Formatovanie zlep. dielcov",ROUNDUP(SUM($BI$8:$BI$299),3),IF(AD137="Otvor na pánt Ø 35 mm",ROUNDUP(SUM($BT$8:$BT$299),3),"")))))))</f>
        <v/>
      </c>
      <c r="AL137" s="47" t="str">
        <f t="shared" ref="AL137:AL153" ca="1" si="98">IF(AY137&lt;&gt;"",IF(AX137&lt;=MAX($BA$8:$BA$298),IF(OR(MID(AD137,1,7)="9  Zás-",MID(AD137,1,6)="38  PD"),"m","m2"),IF(AX137&lt;=$AS$4,"m","")),IF(AD137="dovoz odhad","m2",IF(AD137="lišta pod 80 mm","ks",IF(AD137="Drážkovanie","m",IF(AD137="Zlepovanie (spájanie)","m2 ",IF(AD137="Formatovanie zlep. dielcov","m2 ",IF(AD137="Otvor na pánt Ø 35 mm","ks ","")))))))</f>
        <v/>
      </c>
      <c r="AM137" s="119" t="str">
        <f t="shared" ref="AM137:AM200" ca="1" si="99">IF(AG137="","",IF(ISNA(VLOOKUP(AD137,$CB$12:$CH$748,6,FALSE)),ROUND(IF(MID(AD137,1,3)="HPL",$BC$2*1.2,IF(MID(AD137,1,5)="Hrana",IF(MID(AD137,1,12)="Hrana 24x0,5",$BG$2*1.2,IF(MID(AD137,1,10)="Hrana 24x2",$BH$2*1.2,IF(MID(AD137,1,12)="Hrana 42x0,5",$BI$2*1.2,$BJ$2*1.2))),IF(MID(AD137,1,9)="ABS 22x1*",$BE$2*1.2,IF(MID(AD137,1,8)="ABS 42x1",$BF$2*1.2,IF(MID(AD137,1,8)="ABS 42x2",$BC$2*1.2,IF(MID(AD137,1,10)="ABS 22x0,5",$AZ$2*1.2,IF(MID(AD137,1,8)="ABS 22x2",$BA$2*1.2,IF(MID(AD137,1,9)="ABS 22x1 ",$BB$2*1.2,IF(MID(AD137,1,11)="Drážkovanie",0.6,IF(AD137="lišta pod 80 mm",1.5,IF(AD137="dovoz odhad",$AS$6,IF(AD137="Zlepovanie (spájanie)",6,IF(AD137="Formatovanie zlep. dielcov",2.5,IF(AD137="Otvor na pánt Ø 35 mm",0.4,"")))))))))))))),2),ROUND(VLOOKUP(AD137,$CB$12:$CH$748,3,FALSE)*1.2,2)))</f>
        <v/>
      </c>
      <c r="AN137" s="120" t="str">
        <f ca="1">IF(AD137="","",IF(AD137="Min. objednávka",2-SUM($AN$7:AN136),IF(AD137="Spolu odhad",ROUND(SUM($AN$7:AN136),2),IF(AM137="","???",ROUND(AG137*AM137,2)))))</f>
        <v/>
      </c>
      <c r="AO137" s="3"/>
      <c r="AP137" s="89" t="str">
        <f t="shared" ref="AP137:AP153" si="100">IF(OR(MID(U137,1,6)="duplak",U137="zlep s doskou podtým"),CONCATENATE(F137," ks  ",D137," x ",E137," x ",VALUE(MID(BB137,1,2))+IF(C283="",IF(U137="zlep s doskou podtým",VALUE(MID(BB138,1,2)),VALUE(MID(BB137,1,2))),VALUE(MID(BB283,1,2)))," mm"),"")</f>
        <v/>
      </c>
      <c r="AQ137" s="3"/>
      <c r="AR137" s="22">
        <f t="shared" ref="AR137:AR200" si="101">IF(ISNA(VLOOKUP(B136,$CT$1:$CU$10,2,FALSE)),AR136,VLOOKUP(B136,$CT$1:$CU$10,2,FALSE))</f>
        <v>1</v>
      </c>
      <c r="AS137" s="3"/>
      <c r="AT137" s="3"/>
      <c r="AU137" s="3"/>
      <c r="AV137" s="3"/>
      <c r="AW137" s="3"/>
      <c r="AX137" s="47" t="str">
        <f>IF(MAX($AX$7:AX136)+1&lt;=$AS$4,MAX($AX$7:AX136)+1,"")</f>
        <v/>
      </c>
      <c r="AY137" s="47" t="str">
        <f>IF(MAX($AX$7:AX136)+1&gt;$AS$4,"",IF(AX137&lt;=$BC$7,VLOOKUP(AX137,BA$8:BB$299,2,FALSE),IF(AX137&lt;=$BE$7,VLOOKUP(AX137,BC$8:BD$299,2,FALSE),IF(AX137&lt;=MAX($BE$8:$BE$299),VLOOKUP(AX137,BE$8:BF$299,2,FALSE),IF(AX137=$AS$4,VLOOKUP(AX137,$AS$4:$AU$4,2,FALSE),"")))))</f>
        <v/>
      </c>
      <c r="AZ137" s="47" t="str">
        <f>IF(MAX($AX$7:AX136)+1&gt;$AS$4,"",IF(AX137&lt;=$BC$7,"",IF(AX137&lt;=$BE$7,MID(VLOOKUP(AX137,BC$8:BD$299,2,FALSE),1,1),IF(AX137&lt;=MAX($BE$8:$BE$299),MID(VLOOKUP(AX137,BE$8:BF$299,2,FALSE),1,1),IF(AX137&lt;=$AS$4,VLOOKUP(AX137,$AS$4:$AU$4,3,FALSE),"")))))</f>
        <v/>
      </c>
      <c r="BA137" s="49" t="str">
        <f>IF(AND(BB137&lt;&gt;"",ISNA(VLOOKUP(BB137,BB$7:BB136,1,FALSE))),MAX(BA$7:BA136)+1,"")</f>
        <v/>
      </c>
      <c r="BB137" s="50" t="str">
        <f t="shared" ref="BB137:BB200" si="102">IF(D137="","",IF(C137="",BB136,C137))</f>
        <v/>
      </c>
      <c r="BC137" s="49" t="str">
        <f>IF(AND(BD137&lt;&gt;"",ISNA(VLOOKUP(BD137,BD$7:BD136,1,FALSE))),MAX(BC$7:BC136)+1,"")</f>
        <v/>
      </c>
      <c r="BD137" s="50" t="str">
        <f t="shared" ref="BD137:BD200" si="103">IF(AND(I137="",J137=""),"",BG137)</f>
        <v/>
      </c>
      <c r="BE137" s="49" t="str">
        <f>IF(AND(BF137&lt;&gt;"",ISNA(VLOOKUP(BF137,BF$7:BF136,1,FALSE))),MAX(BE$7:BE136)+1,"")</f>
        <v/>
      </c>
      <c r="BF137" s="50" t="str">
        <f t="shared" ref="BF137:BF200" si="104">IF(AND(M137="",N137=""),"",BH137)</f>
        <v/>
      </c>
      <c r="BG137" s="50" t="str">
        <f t="shared" ref="BG137:BG200" si="105">IF(G137="",BG136,G137)</f>
        <v xml:space="preserve">22x0,5 </v>
      </c>
      <c r="BH137" s="50" t="str">
        <f t="shared" ref="BH137:BH200" si="106">IF(K137="",BH136,K137)</f>
        <v xml:space="preserve">22x2 </v>
      </c>
      <c r="BI137" s="47" t="str">
        <f t="shared" ref="BI137:BI200" si="107">IF(AND(BS137&lt;&gt;"",BP137&lt;&gt;"",BS137&lt;&gt;"falošný duplak"),(SUM(BP137)*SUM(BQ137)*SUM(BR137))/1000000/2,"")</f>
        <v/>
      </c>
      <c r="BJ137" s="47" t="str">
        <f t="shared" ref="BJ137:BJ200" si="108">IF(D137&lt;&gt;"",(SUM(BP137)*SUM(BQ137)*SUM(BR137))/1000000,"")</f>
        <v/>
      </c>
      <c r="BK137" s="47" t="str">
        <f t="shared" ref="BK137:BK200" si="109">IF(AND(BS137&lt;&gt;"",BP137&lt;&gt;""),(SUM(BP137)*SUM(BQ137)*SUM(BR137))/1000000/2,"")</f>
        <v/>
      </c>
      <c r="BL137" s="47" t="str">
        <f t="shared" ref="BL137:BL200" si="110">IF(D137&lt;&gt;"",((D137*IF(I137="",0,I137)+E137*IF(J137="",0,J137))*F137)/1000,"")</f>
        <v/>
      </c>
      <c r="BM137" s="47" t="str">
        <f t="shared" ref="BM137:BM200" si="111">IF(D137&lt;&gt;"",((D137*IF(M137="",0,M137)+E137*IF(N137="",0,N137))*F137)/1000,"")</f>
        <v/>
      </c>
      <c r="BN137" s="51" t="str">
        <f t="shared" ref="BN137:BN200" si="112">IF(D137="","",((IF(RIGHT(O137,1)="X",D137,E137)*IF(LEN(O137)=0,0,1))*F137)/1000)</f>
        <v/>
      </c>
      <c r="BO137" s="51" t="str">
        <f t="shared" ref="BO137:BO200" si="113">CONCATENATE(IF(OR(AND(BP137&lt;&gt;D137,D137&lt;80,OR(J137&lt;&gt;"",N137&lt;&gt;"",I137&lt;&gt;"",M137&lt;&gt;"")),AND(BQ137&lt;&gt;E137,E137&lt;80,OR(J137&lt;&gt;"",N137&lt;&gt;"",I137&lt;&gt;"",M137&lt;&gt;""))),CONCATENATE("lišta ",D137,"x",E137),""))</f>
        <v/>
      </c>
      <c r="BP137" s="51" t="str">
        <f t="shared" ref="BP137:BP200" si="114">IF(D137="","",IF(U136="zlep s doskou podtým",BP136,IF(AND(D137&lt;80,OR(I137&lt;&gt;"",M137&lt;&gt;"",J137&lt;&gt;"",N137&lt;&gt;"")),80,D137)+IF(AND(BS137&lt;&gt;"",BS137&lt;&gt;"falošný duplak"),20,0)))</f>
        <v/>
      </c>
      <c r="BQ137" s="51" t="str">
        <f t="shared" ref="BQ137:BQ200" si="115">IF(E137="","",IF(U136="zlep s doskou podtým",BQ136,IF(AND(E137&lt;80,OR(J137&lt;&gt;"",N137&lt;&gt;"",I137&lt;&gt;"",M137&lt;&gt;"")),80,E137)+IF(AND(BS137&lt;&gt;"",BS137&lt;&gt;"falošný duplak"),20,0)))</f>
        <v/>
      </c>
      <c r="BR137" s="51" t="str">
        <f t="shared" ref="BR137:BR200" si="116">IF(D137="","",IF(U137="Duplak",2*F137,F137))</f>
        <v/>
      </c>
      <c r="BS137" s="51" t="str">
        <f t="shared" ref="BS137:BS200" si="117">IF(OR(MID(U137,1,6)="duplak",U137="zlep s doskou podtým",U137="falošný duplak"),U137,IF(U136="zlep s doskou podtým",U136,""))</f>
        <v/>
      </c>
      <c r="BT137" s="47" t="str">
        <f t="shared" ref="BT137:BT200" si="118">IF(OR(P137="",P137=0),"",((VALUE(LEFT(P137,1))*IF(LEN(P137)=0,0,1))*F137))</f>
        <v/>
      </c>
      <c r="BU137" s="59" t="s">
        <v>490</v>
      </c>
      <c r="BV137" s="48" t="s">
        <v>485</v>
      </c>
      <c r="BW137" s="97"/>
      <c r="BX137" s="98"/>
      <c r="BY137" s="88"/>
      <c r="BZ137" s="99"/>
      <c r="CA137" s="100" t="s">
        <v>2426</v>
      </c>
      <c r="CB137" s="101" t="s">
        <v>132</v>
      </c>
      <c r="CC137" s="101">
        <v>351</v>
      </c>
      <c r="CD137" s="100">
        <v>19.41</v>
      </c>
      <c r="CE137" s="103"/>
      <c r="CF137" s="101" t="s">
        <v>804</v>
      </c>
      <c r="CG137" s="101">
        <v>5.7960000000000003</v>
      </c>
      <c r="CH137" s="101"/>
      <c r="CI137" s="104"/>
      <c r="CJ137" s="105" t="s">
        <v>132</v>
      </c>
      <c r="CL137" s="44"/>
      <c r="CN137" s="52">
        <f t="shared" ref="CN137:CN153" si="119">IF(C137="",CN136,IF(ISERR(VALUE(MID(C137,1,1))),C137,SUBSTITUTE(SUBSTITUTE(MID(C137,IF(MID(C137,2,1)=" ",3,4),LEN(C137))," 920"," 600")," ","")))</f>
        <v>0</v>
      </c>
      <c r="CO137" s="53">
        <f t="shared" ref="CO137:CO153" si="120">IF(G137="",CO136,SUBSTITUTE(SUBSTITUTE(SUBSTITUTE(SUBSTITUTE(G137,"22x0,5","")," ",""),"HPL",""),"24x0,5",""))</f>
        <v>0</v>
      </c>
      <c r="CP137" s="54">
        <f t="shared" ref="CP137:CP153" si="121">IF(K137="",CP136,SUBSTITUTE(SUBSTITUTE(SUBSTITUTE(SUBSTITUTE(SUBSTITUTE(SUBSTITUTE(SUBSTITUTE(SUBSTITUTE(K137,"22x2",""),"42x2",""),"42x1",""),"22x1",""),"42x0,5",""),"24x2",""),"*","")," ",""))</f>
        <v>0</v>
      </c>
      <c r="CS137" s="3"/>
      <c r="CT137" s="9"/>
      <c r="CU137" s="9"/>
      <c r="CV137" s="9"/>
      <c r="CW137" s="9"/>
    </row>
    <row r="138" spans="1:101" ht="11.25" customHeight="1" x14ac:dyDescent="0.2">
      <c r="A138" s="22" t="str">
        <f>IF(D138&lt;&gt;"",MAX($A$7:A137)+1,"")</f>
        <v/>
      </c>
      <c r="B138" s="45"/>
      <c r="C138" s="45"/>
      <c r="D138" s="46"/>
      <c r="E138" s="46"/>
      <c r="F138" s="46"/>
      <c r="G138" s="70"/>
      <c r="H138" s="47" t="str">
        <f t="shared" si="86"/>
        <v/>
      </c>
      <c r="I138" s="46"/>
      <c r="J138" s="46"/>
      <c r="K138" s="45"/>
      <c r="L138" s="47" t="str">
        <f t="shared" si="87"/>
        <v/>
      </c>
      <c r="M138" s="46"/>
      <c r="N138" s="46"/>
      <c r="O138" s="45"/>
      <c r="P138" s="45"/>
      <c r="Q138" s="48" t="str">
        <f t="shared" si="88"/>
        <v/>
      </c>
      <c r="R138" s="48" t="str">
        <f t="shared" si="89"/>
        <v/>
      </c>
      <c r="S138" s="48" t="str">
        <f t="shared" si="90"/>
        <v/>
      </c>
      <c r="T138" s="48" t="str">
        <f t="shared" si="91"/>
        <v/>
      </c>
      <c r="U138" s="70"/>
      <c r="V138" s="70"/>
      <c r="W138" s="45"/>
      <c r="X138" s="45"/>
      <c r="Y138" s="45"/>
      <c r="Z138" s="45"/>
      <c r="AA138" s="48" t="str">
        <f t="shared" si="92"/>
        <v/>
      </c>
      <c r="AB138" s="48" t="str">
        <f t="shared" si="93"/>
        <v/>
      </c>
      <c r="AC138" s="3"/>
      <c r="AD138" s="47" t="str">
        <f ca="1">IF(ROW()-7&lt;=MAX($AX$8:$AX$305),CONCATENATE(IF(AND(AZ138&lt;&gt;"",AY138&lt;&gt;"Drážkovanie"),IF(RIGHT(VLOOKUP(ROW()-7,$AX$8:$AZ$305,2,FALSE),4)="dyha","Hrana ",IF(MID(VLOOKUP(ROW()-7,$AX$8:$AZ$305,2,FALSE),1,3)="HPL","","ABS ")),""),VLOOKUP(ROW()-7,$AX$8:$AZ$305,2,FALSE)),IF(ROW()-7&lt;=MAX($AX$8:$AX$305)+1,IF(SUM($AN$7:AN137)&lt;2,"Min. objednávka","Spolu odhad"),IF(AND(ROW()-7&lt;=MAX($AX$8:$AX$305)+2,AD137&lt;&gt;"Spolu odhad"),"Spolu odhad","")))</f>
        <v/>
      </c>
      <c r="AE138" s="47"/>
      <c r="AF138" s="47"/>
      <c r="AG138" s="47" t="str">
        <f t="shared" ca="1" si="94"/>
        <v/>
      </c>
      <c r="AH138" s="47" t="str">
        <f t="shared" ca="1" si="95"/>
        <v/>
      </c>
      <c r="AI138" s="47" t="str">
        <f t="shared" ca="1" si="96"/>
        <v/>
      </c>
      <c r="AJ138" s="117" t="str">
        <f t="shared" ca="1" si="97"/>
        <v/>
      </c>
      <c r="AK138" s="47" t="str">
        <f ca="1">IF(AY138&lt;&gt;"",ROUNDUP(IF(AX138&lt;=$BC$7,SUMIF($BB$8:$BB$299,AY138,$BJ$8:$BJ$299),0)+IF(AND(AX138&gt;$BC$7,AX138&lt;=$BE$7),SUMIF($BD$8:$BD$299,AY138,$BL$8:$BL$299),0)+IF(AND(AX138&gt;MAX($BC$7:$BC$299),AX138&lt;=MAX($BE$7:$BE$299)),SUMIF($BF$8:$BF$299,AY138,$BM$8:$BM$299),0),3),IF(AD138="dovoz odhad",SUMIF($AL$7:AL137,"m2",$AG$7:AG137),IF(AD138="lišta pod 80 mm",$AZ$304,IF(AD138="Drážkovanie",SUM($BN$8:$BN$299),IF(AD138="Zlepovanie (spájanie)",ROUNDUP(SUM($BK$8:$BK$299),3),IF(AD138="Formatovanie zlep. dielcov",ROUNDUP(SUM($BI$8:$BI$299),3),IF(AD138="Otvor na pánt Ø 35 mm",ROUNDUP(SUM($BT$8:$BT$299),3),"")))))))</f>
        <v/>
      </c>
      <c r="AL138" s="47" t="str">
        <f t="shared" ca="1" si="98"/>
        <v/>
      </c>
      <c r="AM138" s="119" t="str">
        <f t="shared" ca="1" si="99"/>
        <v/>
      </c>
      <c r="AN138" s="120" t="str">
        <f ca="1">IF(AD138="","",IF(AD138="Min. objednávka",2-SUM($AN$7:AN137),IF(AD138="Spolu odhad",ROUND(SUM($AN$7:AN137),2),IF(AM138="","???",ROUND(AG138*AM138,2)))))</f>
        <v/>
      </c>
      <c r="AO138" s="3"/>
      <c r="AP138" s="89" t="str">
        <f t="shared" si="100"/>
        <v/>
      </c>
      <c r="AQ138" s="3"/>
      <c r="AR138" s="22">
        <f t="shared" si="101"/>
        <v>1</v>
      </c>
      <c r="AS138" s="3"/>
      <c r="AT138" s="3"/>
      <c r="AU138" s="3"/>
      <c r="AV138" s="3"/>
      <c r="AW138" s="3"/>
      <c r="AX138" s="47" t="str">
        <f>IF(MAX($AX$7:AX137)+1&lt;=$AS$4,MAX($AX$7:AX137)+1,"")</f>
        <v/>
      </c>
      <c r="AY138" s="47" t="str">
        <f>IF(MAX($AX$7:AX137)+1&gt;$AS$4,"",IF(AX138&lt;=$BC$7,VLOOKUP(AX138,BA$8:BB$299,2,FALSE),IF(AX138&lt;=$BE$7,VLOOKUP(AX138,BC$8:BD$299,2,FALSE),IF(AX138&lt;=MAX($BE$8:$BE$299),VLOOKUP(AX138,BE$8:BF$299,2,FALSE),IF(AX138=$AS$4,VLOOKUP(AX138,$AS$4:$AU$4,2,FALSE),"")))))</f>
        <v/>
      </c>
      <c r="AZ138" s="47" t="str">
        <f>IF(MAX($AX$7:AX137)+1&gt;$AS$4,"",IF(AX138&lt;=$BC$7,"",IF(AX138&lt;=$BE$7,MID(VLOOKUP(AX138,BC$8:BD$299,2,FALSE),1,1),IF(AX138&lt;=MAX($BE$8:$BE$299),MID(VLOOKUP(AX138,BE$8:BF$299,2,FALSE),1,1),IF(AX138&lt;=$AS$4,VLOOKUP(AX138,$AS$4:$AU$4,3,FALSE),"")))))</f>
        <v/>
      </c>
      <c r="BA138" s="49" t="str">
        <f>IF(AND(BB138&lt;&gt;"",ISNA(VLOOKUP(BB138,BB$7:BB137,1,FALSE))),MAX(BA$7:BA137)+1,"")</f>
        <v/>
      </c>
      <c r="BB138" s="50" t="str">
        <f t="shared" si="102"/>
        <v/>
      </c>
      <c r="BC138" s="49" t="str">
        <f>IF(AND(BD138&lt;&gt;"",ISNA(VLOOKUP(BD138,BD$7:BD137,1,FALSE))),MAX(BC$7:BC137)+1,"")</f>
        <v/>
      </c>
      <c r="BD138" s="50" t="str">
        <f t="shared" si="103"/>
        <v/>
      </c>
      <c r="BE138" s="49" t="str">
        <f>IF(AND(BF138&lt;&gt;"",ISNA(VLOOKUP(BF138,BF$7:BF137,1,FALSE))),MAX(BE$7:BE137)+1,"")</f>
        <v/>
      </c>
      <c r="BF138" s="50" t="str">
        <f t="shared" si="104"/>
        <v/>
      </c>
      <c r="BG138" s="50" t="str">
        <f t="shared" si="105"/>
        <v xml:space="preserve">22x0,5 </v>
      </c>
      <c r="BH138" s="50" t="str">
        <f t="shared" si="106"/>
        <v xml:space="preserve">22x2 </v>
      </c>
      <c r="BI138" s="47" t="str">
        <f t="shared" si="107"/>
        <v/>
      </c>
      <c r="BJ138" s="47" t="str">
        <f t="shared" si="108"/>
        <v/>
      </c>
      <c r="BK138" s="47" t="str">
        <f t="shared" si="109"/>
        <v/>
      </c>
      <c r="BL138" s="47" t="str">
        <f t="shared" si="110"/>
        <v/>
      </c>
      <c r="BM138" s="47" t="str">
        <f t="shared" si="111"/>
        <v/>
      </c>
      <c r="BN138" s="51" t="str">
        <f t="shared" si="112"/>
        <v/>
      </c>
      <c r="BO138" s="51" t="str">
        <f t="shared" si="113"/>
        <v/>
      </c>
      <c r="BP138" s="51" t="str">
        <f t="shared" si="114"/>
        <v/>
      </c>
      <c r="BQ138" s="51" t="str">
        <f t="shared" si="115"/>
        <v/>
      </c>
      <c r="BR138" s="51" t="str">
        <f t="shared" si="116"/>
        <v/>
      </c>
      <c r="BS138" s="51" t="str">
        <f t="shared" si="117"/>
        <v/>
      </c>
      <c r="BT138" s="47" t="str">
        <f t="shared" si="118"/>
        <v/>
      </c>
      <c r="BU138" s="59" t="s">
        <v>1256</v>
      </c>
      <c r="BV138" s="48" t="s">
        <v>487</v>
      </c>
      <c r="BW138" s="97"/>
      <c r="BX138" s="98"/>
      <c r="BY138" s="88"/>
      <c r="BZ138" s="99"/>
      <c r="CA138" s="100" t="s">
        <v>2427</v>
      </c>
      <c r="CB138" s="101" t="s">
        <v>133</v>
      </c>
      <c r="CC138" s="101">
        <v>352</v>
      </c>
      <c r="CD138" s="100">
        <v>17.580000000000002</v>
      </c>
      <c r="CE138" s="103"/>
      <c r="CF138" s="101" t="s">
        <v>804</v>
      </c>
      <c r="CG138" s="101">
        <v>5.7960000000000003</v>
      </c>
      <c r="CH138" s="101"/>
      <c r="CI138" s="104"/>
      <c r="CJ138" s="105" t="s">
        <v>133</v>
      </c>
      <c r="CL138" s="44"/>
      <c r="CN138" s="52">
        <f t="shared" si="119"/>
        <v>0</v>
      </c>
      <c r="CO138" s="53">
        <f t="shared" si="120"/>
        <v>0</v>
      </c>
      <c r="CP138" s="54">
        <f t="shared" si="121"/>
        <v>0</v>
      </c>
      <c r="CS138" s="3"/>
      <c r="CT138" s="9"/>
      <c r="CU138" s="9"/>
      <c r="CV138" s="9"/>
      <c r="CW138" s="9"/>
    </row>
    <row r="139" spans="1:101" ht="11.25" customHeight="1" x14ac:dyDescent="0.2">
      <c r="A139" s="22" t="str">
        <f>IF(D139&lt;&gt;"",MAX($A$7:A138)+1,"")</f>
        <v/>
      </c>
      <c r="B139" s="45"/>
      <c r="C139" s="45"/>
      <c r="D139" s="46"/>
      <c r="E139" s="46"/>
      <c r="F139" s="46"/>
      <c r="G139" s="70"/>
      <c r="H139" s="47" t="str">
        <f t="shared" si="86"/>
        <v/>
      </c>
      <c r="I139" s="46"/>
      <c r="J139" s="46"/>
      <c r="K139" s="45"/>
      <c r="L139" s="47" t="str">
        <f t="shared" si="87"/>
        <v/>
      </c>
      <c r="M139" s="46"/>
      <c r="N139" s="46"/>
      <c r="O139" s="45"/>
      <c r="P139" s="45"/>
      <c r="Q139" s="48" t="str">
        <f t="shared" si="88"/>
        <v/>
      </c>
      <c r="R139" s="48" t="str">
        <f t="shared" si="89"/>
        <v/>
      </c>
      <c r="S139" s="48" t="str">
        <f t="shared" si="90"/>
        <v/>
      </c>
      <c r="T139" s="48" t="str">
        <f t="shared" si="91"/>
        <v/>
      </c>
      <c r="U139" s="70"/>
      <c r="V139" s="70"/>
      <c r="W139" s="45"/>
      <c r="X139" s="45"/>
      <c r="Y139" s="45"/>
      <c r="Z139" s="45"/>
      <c r="AA139" s="48" t="str">
        <f t="shared" si="92"/>
        <v/>
      </c>
      <c r="AB139" s="48" t="str">
        <f t="shared" si="93"/>
        <v/>
      </c>
      <c r="AC139" s="3"/>
      <c r="AD139" s="47" t="str">
        <f ca="1">IF(ROW()-7&lt;=MAX($AX$8:$AX$305),CONCATENATE(IF(AND(AZ139&lt;&gt;"",AY139&lt;&gt;"Drážkovanie"),IF(RIGHT(VLOOKUP(ROW()-7,$AX$8:$AZ$305,2,FALSE),4)="dyha","Hrana ",IF(MID(VLOOKUP(ROW()-7,$AX$8:$AZ$305,2,FALSE),1,3)="HPL","","ABS ")),""),VLOOKUP(ROW()-7,$AX$8:$AZ$305,2,FALSE)),IF(ROW()-7&lt;=MAX($AX$8:$AX$305)+1,IF(SUM($AN$7:AN138)&lt;2,"Min. objednávka","Spolu odhad"),IF(AND(ROW()-7&lt;=MAX($AX$8:$AX$305)+2,AD138&lt;&gt;"Spolu odhad"),"Spolu odhad","")))</f>
        <v/>
      </c>
      <c r="AE139" s="47"/>
      <c r="AF139" s="47"/>
      <c r="AG139" s="47" t="str">
        <f t="shared" ca="1" si="94"/>
        <v/>
      </c>
      <c r="AH139" s="47" t="str">
        <f t="shared" ca="1" si="95"/>
        <v/>
      </c>
      <c r="AI139" s="47" t="str">
        <f t="shared" ca="1" si="96"/>
        <v/>
      </c>
      <c r="AJ139" s="117" t="str">
        <f t="shared" ca="1" si="97"/>
        <v/>
      </c>
      <c r="AK139" s="47" t="str">
        <f ca="1">IF(AY139&lt;&gt;"",ROUNDUP(IF(AX139&lt;=$BC$7,SUMIF($BB$8:$BB$299,AY139,$BJ$8:$BJ$299),0)+IF(AND(AX139&gt;$BC$7,AX139&lt;=$BE$7),SUMIF($BD$8:$BD$299,AY139,$BL$8:$BL$299),0)+IF(AND(AX139&gt;MAX($BC$7:$BC$299),AX139&lt;=MAX($BE$7:$BE$299)),SUMIF($BF$8:$BF$299,AY139,$BM$8:$BM$299),0),3),IF(AD139="dovoz odhad",SUMIF($AL$7:AL138,"m2",$AG$7:AG138),IF(AD139="lišta pod 80 mm",$AZ$304,IF(AD139="Drážkovanie",SUM($BN$8:$BN$299),IF(AD139="Zlepovanie (spájanie)",ROUNDUP(SUM($BK$8:$BK$299),3),IF(AD139="Formatovanie zlep. dielcov",ROUNDUP(SUM($BI$8:$BI$299),3),IF(AD139="Otvor na pánt Ø 35 mm",ROUNDUP(SUM($BT$8:$BT$299),3),"")))))))</f>
        <v/>
      </c>
      <c r="AL139" s="47" t="str">
        <f t="shared" ca="1" si="98"/>
        <v/>
      </c>
      <c r="AM139" s="119" t="str">
        <f t="shared" ca="1" si="99"/>
        <v/>
      </c>
      <c r="AN139" s="120" t="str">
        <f ca="1">IF(AD139="","",IF(AD139="Min. objednávka",2-SUM($AN$7:AN138),IF(AD139="Spolu odhad",ROUND(SUM($AN$7:AN138),2),IF(AM139="","???",ROUND(AG139*AM139,2)))))</f>
        <v/>
      </c>
      <c r="AO139" s="3"/>
      <c r="AP139" s="89" t="str">
        <f t="shared" si="100"/>
        <v/>
      </c>
      <c r="AQ139" s="3"/>
      <c r="AR139" s="22">
        <f t="shared" si="101"/>
        <v>1</v>
      </c>
      <c r="AS139" s="3"/>
      <c r="AT139" s="3"/>
      <c r="AU139" s="3"/>
      <c r="AV139" s="3"/>
      <c r="AW139" s="3"/>
      <c r="AX139" s="47" t="str">
        <f>IF(MAX($AX$7:AX138)+1&lt;=$AS$4,MAX($AX$7:AX138)+1,"")</f>
        <v/>
      </c>
      <c r="AY139" s="47" t="str">
        <f>IF(MAX($AX$7:AX138)+1&gt;$AS$4,"",IF(AX139&lt;=$BC$7,VLOOKUP(AX139,BA$8:BB$299,2,FALSE),IF(AX139&lt;=$BE$7,VLOOKUP(AX139,BC$8:BD$299,2,FALSE),IF(AX139&lt;=MAX($BE$8:$BE$299),VLOOKUP(AX139,BE$8:BF$299,2,FALSE),IF(AX139=$AS$4,VLOOKUP(AX139,$AS$4:$AU$4,2,FALSE),"")))))</f>
        <v/>
      </c>
      <c r="AZ139" s="47" t="str">
        <f>IF(MAX($AX$7:AX138)+1&gt;$AS$4,"",IF(AX139&lt;=$BC$7,"",IF(AX139&lt;=$BE$7,MID(VLOOKUP(AX139,BC$8:BD$299,2,FALSE),1,1),IF(AX139&lt;=MAX($BE$8:$BE$299),MID(VLOOKUP(AX139,BE$8:BF$299,2,FALSE),1,1),IF(AX139&lt;=$AS$4,VLOOKUP(AX139,$AS$4:$AU$4,3,FALSE),"")))))</f>
        <v/>
      </c>
      <c r="BA139" s="49" t="str">
        <f>IF(AND(BB139&lt;&gt;"",ISNA(VLOOKUP(BB139,BB$7:BB138,1,FALSE))),MAX(BA$7:BA138)+1,"")</f>
        <v/>
      </c>
      <c r="BB139" s="50" t="str">
        <f t="shared" si="102"/>
        <v/>
      </c>
      <c r="BC139" s="49" t="str">
        <f>IF(AND(BD139&lt;&gt;"",ISNA(VLOOKUP(BD139,BD$7:BD138,1,FALSE))),MAX(BC$7:BC138)+1,"")</f>
        <v/>
      </c>
      <c r="BD139" s="50" t="str">
        <f t="shared" si="103"/>
        <v/>
      </c>
      <c r="BE139" s="49" t="str">
        <f>IF(AND(BF139&lt;&gt;"",ISNA(VLOOKUP(BF139,BF$7:BF138,1,FALSE))),MAX(BE$7:BE138)+1,"")</f>
        <v/>
      </c>
      <c r="BF139" s="50" t="str">
        <f t="shared" si="104"/>
        <v/>
      </c>
      <c r="BG139" s="50" t="str">
        <f t="shared" si="105"/>
        <v xml:space="preserve">22x0,5 </v>
      </c>
      <c r="BH139" s="50" t="str">
        <f t="shared" si="106"/>
        <v xml:space="preserve">22x2 </v>
      </c>
      <c r="BI139" s="47" t="str">
        <f t="shared" si="107"/>
        <v/>
      </c>
      <c r="BJ139" s="47" t="str">
        <f t="shared" si="108"/>
        <v/>
      </c>
      <c r="BK139" s="47" t="str">
        <f t="shared" si="109"/>
        <v/>
      </c>
      <c r="BL139" s="47" t="str">
        <f t="shared" si="110"/>
        <v/>
      </c>
      <c r="BM139" s="47" t="str">
        <f t="shared" si="111"/>
        <v/>
      </c>
      <c r="BN139" s="51" t="str">
        <f t="shared" si="112"/>
        <v/>
      </c>
      <c r="BO139" s="51" t="str">
        <f t="shared" si="113"/>
        <v/>
      </c>
      <c r="BP139" s="51" t="str">
        <f t="shared" si="114"/>
        <v/>
      </c>
      <c r="BQ139" s="51" t="str">
        <f t="shared" si="115"/>
        <v/>
      </c>
      <c r="BR139" s="51" t="str">
        <f t="shared" si="116"/>
        <v/>
      </c>
      <c r="BS139" s="51" t="str">
        <f t="shared" si="117"/>
        <v/>
      </c>
      <c r="BT139" s="47" t="str">
        <f t="shared" si="118"/>
        <v/>
      </c>
      <c r="BU139" s="59" t="s">
        <v>492</v>
      </c>
      <c r="BV139" s="48" t="s">
        <v>489</v>
      </c>
      <c r="BW139" s="97"/>
      <c r="BX139" s="98"/>
      <c r="BY139" s="88"/>
      <c r="BZ139" s="99"/>
      <c r="CA139" s="100" t="s">
        <v>2428</v>
      </c>
      <c r="CB139" s="101" t="s">
        <v>134</v>
      </c>
      <c r="CC139" s="101">
        <v>353</v>
      </c>
      <c r="CD139" s="100">
        <v>16.880000000000003</v>
      </c>
      <c r="CE139" s="103"/>
      <c r="CF139" s="101" t="s">
        <v>804</v>
      </c>
      <c r="CG139" s="101">
        <v>5.7960000000000003</v>
      </c>
      <c r="CH139" s="101"/>
      <c r="CI139" s="104"/>
      <c r="CJ139" s="105" t="s">
        <v>134</v>
      </c>
      <c r="CL139" s="44"/>
      <c r="CN139" s="52">
        <f t="shared" si="119"/>
        <v>0</v>
      </c>
      <c r="CO139" s="53">
        <f t="shared" si="120"/>
        <v>0</v>
      </c>
      <c r="CP139" s="54">
        <f t="shared" si="121"/>
        <v>0</v>
      </c>
      <c r="CS139" s="3"/>
      <c r="CT139" s="9"/>
      <c r="CU139" s="9"/>
      <c r="CV139" s="9"/>
      <c r="CW139" s="9"/>
    </row>
    <row r="140" spans="1:101" ht="11.25" customHeight="1" x14ac:dyDescent="0.2">
      <c r="A140" s="22" t="str">
        <f>IF(D140&lt;&gt;"",MAX($A$7:A139)+1,"")</f>
        <v/>
      </c>
      <c r="B140" s="45"/>
      <c r="C140" s="45"/>
      <c r="D140" s="46"/>
      <c r="E140" s="46"/>
      <c r="F140" s="46"/>
      <c r="G140" s="70"/>
      <c r="H140" s="47" t="str">
        <f t="shared" si="86"/>
        <v/>
      </c>
      <c r="I140" s="46"/>
      <c r="J140" s="46"/>
      <c r="K140" s="45"/>
      <c r="L140" s="47" t="str">
        <f t="shared" si="87"/>
        <v/>
      </c>
      <c r="M140" s="46"/>
      <c r="N140" s="46"/>
      <c r="O140" s="45"/>
      <c r="P140" s="45"/>
      <c r="Q140" s="48" t="str">
        <f t="shared" si="88"/>
        <v/>
      </c>
      <c r="R140" s="48" t="str">
        <f t="shared" si="89"/>
        <v/>
      </c>
      <c r="S140" s="48" t="str">
        <f t="shared" si="90"/>
        <v/>
      </c>
      <c r="T140" s="48" t="str">
        <f t="shared" si="91"/>
        <v/>
      </c>
      <c r="U140" s="70"/>
      <c r="V140" s="70"/>
      <c r="W140" s="45"/>
      <c r="X140" s="45"/>
      <c r="Y140" s="45"/>
      <c r="Z140" s="45"/>
      <c r="AA140" s="48" t="str">
        <f t="shared" si="92"/>
        <v/>
      </c>
      <c r="AB140" s="48" t="str">
        <f t="shared" si="93"/>
        <v/>
      </c>
      <c r="AC140" s="3"/>
      <c r="AD140" s="47" t="str">
        <f ca="1">IF(ROW()-7&lt;=MAX($AX$8:$AX$305),CONCATENATE(IF(AND(AZ140&lt;&gt;"",AY140&lt;&gt;"Drážkovanie"),IF(RIGHT(VLOOKUP(ROW()-7,$AX$8:$AZ$305,2,FALSE),4)="dyha","Hrana ",IF(MID(VLOOKUP(ROW()-7,$AX$8:$AZ$305,2,FALSE),1,3)="HPL","","ABS ")),""),VLOOKUP(ROW()-7,$AX$8:$AZ$305,2,FALSE)),IF(ROW()-7&lt;=MAX($AX$8:$AX$305)+1,IF(SUM($AN$7:AN139)&lt;2,"Min. objednávka","Spolu odhad"),IF(AND(ROW()-7&lt;=MAX($AX$8:$AX$305)+2,AD139&lt;&gt;"Spolu odhad"),"Spolu odhad","")))</f>
        <v/>
      </c>
      <c r="AE140" s="47"/>
      <c r="AF140" s="47"/>
      <c r="AG140" s="47" t="str">
        <f t="shared" ca="1" si="94"/>
        <v/>
      </c>
      <c r="AH140" s="47" t="str">
        <f t="shared" ca="1" si="95"/>
        <v/>
      </c>
      <c r="AI140" s="47" t="str">
        <f t="shared" ca="1" si="96"/>
        <v/>
      </c>
      <c r="AJ140" s="117" t="str">
        <f t="shared" ca="1" si="97"/>
        <v/>
      </c>
      <c r="AK140" s="47" t="str">
        <f ca="1">IF(AY140&lt;&gt;"",ROUNDUP(IF(AX140&lt;=$BC$7,SUMIF($BB$8:$BB$299,AY140,$BJ$8:$BJ$299),0)+IF(AND(AX140&gt;$BC$7,AX140&lt;=$BE$7),SUMIF($BD$8:$BD$299,AY140,$BL$8:$BL$299),0)+IF(AND(AX140&gt;MAX($BC$7:$BC$299),AX140&lt;=MAX($BE$7:$BE$299)),SUMIF($BF$8:$BF$299,AY140,$BM$8:$BM$299),0),3),IF(AD140="dovoz odhad",SUMIF($AL$7:AL139,"m2",$AG$7:AG139),IF(AD140="lišta pod 80 mm",$AZ$304,IF(AD140="Drážkovanie",SUM($BN$8:$BN$299),IF(AD140="Zlepovanie (spájanie)",ROUNDUP(SUM($BK$8:$BK$299),3),IF(AD140="Formatovanie zlep. dielcov",ROUNDUP(SUM($BI$8:$BI$299),3),IF(AD140="Otvor na pánt Ø 35 mm",ROUNDUP(SUM($BT$8:$BT$299),3),"")))))))</f>
        <v/>
      </c>
      <c r="AL140" s="47" t="str">
        <f t="shared" ca="1" si="98"/>
        <v/>
      </c>
      <c r="AM140" s="119" t="str">
        <f t="shared" ca="1" si="99"/>
        <v/>
      </c>
      <c r="AN140" s="120" t="str">
        <f ca="1">IF(AD140="","",IF(AD140="Min. objednávka",2-SUM($AN$7:AN139),IF(AD140="Spolu odhad",ROUND(SUM($AN$7:AN139),2),IF(AM140="","???",ROUND(AG140*AM140,2)))))</f>
        <v/>
      </c>
      <c r="AO140" s="3"/>
      <c r="AP140" s="89" t="str">
        <f t="shared" si="100"/>
        <v/>
      </c>
      <c r="AQ140" s="3"/>
      <c r="AR140" s="22">
        <f t="shared" si="101"/>
        <v>1</v>
      </c>
      <c r="AS140" s="3"/>
      <c r="AT140" s="3"/>
      <c r="AU140" s="3"/>
      <c r="AV140" s="3"/>
      <c r="AW140" s="3"/>
      <c r="AX140" s="47" t="str">
        <f>IF(MAX($AX$7:AX139)+1&lt;=$AS$4,MAX($AX$7:AX139)+1,"")</f>
        <v/>
      </c>
      <c r="AY140" s="47" t="str">
        <f>IF(MAX($AX$7:AX139)+1&gt;$AS$4,"",IF(AX140&lt;=$BC$7,VLOOKUP(AX140,BA$8:BB$299,2,FALSE),IF(AX140&lt;=$BE$7,VLOOKUP(AX140,BC$8:BD$299,2,FALSE),IF(AX140&lt;=MAX($BE$8:$BE$299),VLOOKUP(AX140,BE$8:BF$299,2,FALSE),IF(AX140=$AS$4,VLOOKUP(AX140,$AS$4:$AU$4,2,FALSE),"")))))</f>
        <v/>
      </c>
      <c r="AZ140" s="47" t="str">
        <f>IF(MAX($AX$7:AX139)+1&gt;$AS$4,"",IF(AX140&lt;=$BC$7,"",IF(AX140&lt;=$BE$7,MID(VLOOKUP(AX140,BC$8:BD$299,2,FALSE),1,1),IF(AX140&lt;=MAX($BE$8:$BE$299),MID(VLOOKUP(AX140,BE$8:BF$299,2,FALSE),1,1),IF(AX140&lt;=$AS$4,VLOOKUP(AX140,$AS$4:$AU$4,3,FALSE),"")))))</f>
        <v/>
      </c>
      <c r="BA140" s="49" t="str">
        <f>IF(AND(BB140&lt;&gt;"",ISNA(VLOOKUP(BB140,BB$7:BB139,1,FALSE))),MAX(BA$7:BA139)+1,"")</f>
        <v/>
      </c>
      <c r="BB140" s="50" t="str">
        <f t="shared" si="102"/>
        <v/>
      </c>
      <c r="BC140" s="49" t="str">
        <f>IF(AND(BD140&lt;&gt;"",ISNA(VLOOKUP(BD140,BD$7:BD139,1,FALSE))),MAX(BC$7:BC139)+1,"")</f>
        <v/>
      </c>
      <c r="BD140" s="50" t="str">
        <f t="shared" si="103"/>
        <v/>
      </c>
      <c r="BE140" s="49" t="str">
        <f>IF(AND(BF140&lt;&gt;"",ISNA(VLOOKUP(BF140,BF$7:BF139,1,FALSE))),MAX(BE$7:BE139)+1,"")</f>
        <v/>
      </c>
      <c r="BF140" s="50" t="str">
        <f t="shared" si="104"/>
        <v/>
      </c>
      <c r="BG140" s="50" t="str">
        <f t="shared" si="105"/>
        <v xml:space="preserve">22x0,5 </v>
      </c>
      <c r="BH140" s="50" t="str">
        <f t="shared" si="106"/>
        <v xml:space="preserve">22x2 </v>
      </c>
      <c r="BI140" s="47" t="str">
        <f t="shared" si="107"/>
        <v/>
      </c>
      <c r="BJ140" s="47" t="str">
        <f t="shared" si="108"/>
        <v/>
      </c>
      <c r="BK140" s="47" t="str">
        <f t="shared" si="109"/>
        <v/>
      </c>
      <c r="BL140" s="47" t="str">
        <f t="shared" si="110"/>
        <v/>
      </c>
      <c r="BM140" s="47" t="str">
        <f t="shared" si="111"/>
        <v/>
      </c>
      <c r="BN140" s="51" t="str">
        <f t="shared" si="112"/>
        <v/>
      </c>
      <c r="BO140" s="51" t="str">
        <f t="shared" si="113"/>
        <v/>
      </c>
      <c r="BP140" s="51" t="str">
        <f t="shared" si="114"/>
        <v/>
      </c>
      <c r="BQ140" s="51" t="str">
        <f t="shared" si="115"/>
        <v/>
      </c>
      <c r="BR140" s="51" t="str">
        <f t="shared" si="116"/>
        <v/>
      </c>
      <c r="BS140" s="51" t="str">
        <f t="shared" si="117"/>
        <v/>
      </c>
      <c r="BT140" s="47" t="str">
        <f t="shared" si="118"/>
        <v/>
      </c>
      <c r="BU140" s="59" t="s">
        <v>494</v>
      </c>
      <c r="BV140" s="48" t="s">
        <v>1261</v>
      </c>
      <c r="BW140" s="97"/>
      <c r="BX140" s="98"/>
      <c r="BY140" s="88"/>
      <c r="BZ140" s="99"/>
      <c r="CA140" s="100" t="s">
        <v>2429</v>
      </c>
      <c r="CB140" s="101" t="s">
        <v>135</v>
      </c>
      <c r="CC140" s="101">
        <v>354</v>
      </c>
      <c r="CD140" s="100">
        <v>40.049999999999997</v>
      </c>
      <c r="CE140" s="103"/>
      <c r="CF140" s="101" t="s">
        <v>804</v>
      </c>
      <c r="CG140" s="101">
        <v>5.7960000000000003</v>
      </c>
      <c r="CH140" s="101"/>
      <c r="CI140" s="104"/>
      <c r="CJ140" s="105" t="s">
        <v>135</v>
      </c>
      <c r="CL140" s="44"/>
      <c r="CN140" s="52">
        <f t="shared" si="119"/>
        <v>0</v>
      </c>
      <c r="CO140" s="53">
        <f t="shared" si="120"/>
        <v>0</v>
      </c>
      <c r="CP140" s="54">
        <f t="shared" si="121"/>
        <v>0</v>
      </c>
      <c r="CS140" s="3"/>
      <c r="CT140" s="9"/>
      <c r="CU140" s="9"/>
      <c r="CV140" s="9"/>
      <c r="CW140" s="9"/>
    </row>
    <row r="141" spans="1:101" ht="11.25" customHeight="1" x14ac:dyDescent="0.2">
      <c r="A141" s="22" t="str">
        <f>IF(D141&lt;&gt;"",MAX($A$7:A140)+1,"")</f>
        <v/>
      </c>
      <c r="B141" s="45"/>
      <c r="C141" s="45"/>
      <c r="D141" s="46"/>
      <c r="E141" s="46"/>
      <c r="F141" s="46"/>
      <c r="G141" s="70"/>
      <c r="H141" s="47" t="str">
        <f t="shared" si="86"/>
        <v/>
      </c>
      <c r="I141" s="46"/>
      <c r="J141" s="46"/>
      <c r="K141" s="45"/>
      <c r="L141" s="47" t="str">
        <f t="shared" si="87"/>
        <v/>
      </c>
      <c r="M141" s="46"/>
      <c r="N141" s="46"/>
      <c r="O141" s="45"/>
      <c r="P141" s="45"/>
      <c r="Q141" s="48" t="str">
        <f t="shared" si="88"/>
        <v/>
      </c>
      <c r="R141" s="48" t="str">
        <f t="shared" si="89"/>
        <v/>
      </c>
      <c r="S141" s="48" t="str">
        <f t="shared" si="90"/>
        <v/>
      </c>
      <c r="T141" s="48" t="str">
        <f t="shared" si="91"/>
        <v/>
      </c>
      <c r="U141" s="70"/>
      <c r="V141" s="70"/>
      <c r="W141" s="45"/>
      <c r="X141" s="45"/>
      <c r="Y141" s="45"/>
      <c r="Z141" s="45"/>
      <c r="AA141" s="48" t="str">
        <f t="shared" si="92"/>
        <v/>
      </c>
      <c r="AB141" s="48" t="str">
        <f t="shared" si="93"/>
        <v/>
      </c>
      <c r="AC141" s="3"/>
      <c r="AD141" s="47" t="str">
        <f ca="1">IF(ROW()-7&lt;=MAX($AX$8:$AX$305),CONCATENATE(IF(AND(AZ141&lt;&gt;"",AY141&lt;&gt;"Drážkovanie"),IF(RIGHT(VLOOKUP(ROW()-7,$AX$8:$AZ$305,2,FALSE),4)="dyha","Hrana ",IF(MID(VLOOKUP(ROW()-7,$AX$8:$AZ$305,2,FALSE),1,3)="HPL","","ABS ")),""),VLOOKUP(ROW()-7,$AX$8:$AZ$305,2,FALSE)),IF(ROW()-7&lt;=MAX($AX$8:$AX$305)+1,IF(SUM($AN$7:AN140)&lt;2,"Min. objednávka","Spolu odhad"),IF(AND(ROW()-7&lt;=MAX($AX$8:$AX$305)+2,AD140&lt;&gt;"Spolu odhad"),"Spolu odhad","")))</f>
        <v/>
      </c>
      <c r="AE141" s="47"/>
      <c r="AF141" s="47"/>
      <c r="AG141" s="47" t="str">
        <f t="shared" ca="1" si="94"/>
        <v/>
      </c>
      <c r="AH141" s="47" t="str">
        <f t="shared" ca="1" si="95"/>
        <v/>
      </c>
      <c r="AI141" s="47" t="str">
        <f t="shared" ca="1" si="96"/>
        <v/>
      </c>
      <c r="AJ141" s="117" t="str">
        <f t="shared" ca="1" si="97"/>
        <v/>
      </c>
      <c r="AK141" s="47" t="str">
        <f ca="1">IF(AY141&lt;&gt;"",ROUNDUP(IF(AX141&lt;=$BC$7,SUMIF($BB$8:$BB$299,AY141,$BJ$8:$BJ$299),0)+IF(AND(AX141&gt;$BC$7,AX141&lt;=$BE$7),SUMIF($BD$8:$BD$299,AY141,$BL$8:$BL$299),0)+IF(AND(AX141&gt;MAX($BC$7:$BC$299),AX141&lt;=MAX($BE$7:$BE$299)),SUMIF($BF$8:$BF$299,AY141,$BM$8:$BM$299),0),3),IF(AD141="dovoz odhad",SUMIF($AL$7:AL140,"m2",$AG$7:AG140),IF(AD141="lišta pod 80 mm",$AZ$304,IF(AD141="Drážkovanie",SUM($BN$8:$BN$299),IF(AD141="Zlepovanie (spájanie)",ROUNDUP(SUM($BK$8:$BK$299),3),IF(AD141="Formatovanie zlep. dielcov",ROUNDUP(SUM($BI$8:$BI$299),3),IF(AD141="Otvor na pánt Ø 35 mm",ROUNDUP(SUM($BT$8:$BT$299),3),"")))))))</f>
        <v/>
      </c>
      <c r="AL141" s="47" t="str">
        <f t="shared" ca="1" si="98"/>
        <v/>
      </c>
      <c r="AM141" s="119" t="str">
        <f t="shared" ca="1" si="99"/>
        <v/>
      </c>
      <c r="AN141" s="120" t="str">
        <f ca="1">IF(AD141="","",IF(AD141="Min. objednávka",2-SUM($AN$7:AN140),IF(AD141="Spolu odhad",ROUND(SUM($AN$7:AN140),2),IF(AM141="","???",ROUND(AG141*AM141,2)))))</f>
        <v/>
      </c>
      <c r="AO141" s="3"/>
      <c r="AP141" s="89" t="str">
        <f t="shared" si="100"/>
        <v/>
      </c>
      <c r="AQ141" s="3"/>
      <c r="AR141" s="22">
        <f t="shared" si="101"/>
        <v>1</v>
      </c>
      <c r="AS141" s="3"/>
      <c r="AT141" s="3"/>
      <c r="AU141" s="3"/>
      <c r="AV141" s="3"/>
      <c r="AW141" s="3"/>
      <c r="AX141" s="47" t="str">
        <f>IF(MAX($AX$7:AX140)+1&lt;=$AS$4,MAX($AX$7:AX140)+1,"")</f>
        <v/>
      </c>
      <c r="AY141" s="47" t="str">
        <f>IF(MAX($AX$7:AX140)+1&gt;$AS$4,"",IF(AX141&lt;=$BC$7,VLOOKUP(AX141,BA$8:BB$299,2,FALSE),IF(AX141&lt;=$BE$7,VLOOKUP(AX141,BC$8:BD$299,2,FALSE),IF(AX141&lt;=MAX($BE$8:$BE$299),VLOOKUP(AX141,BE$8:BF$299,2,FALSE),IF(AX141=$AS$4,VLOOKUP(AX141,$AS$4:$AU$4,2,FALSE),"")))))</f>
        <v/>
      </c>
      <c r="AZ141" s="47" t="str">
        <f>IF(MAX($AX$7:AX140)+1&gt;$AS$4,"",IF(AX141&lt;=$BC$7,"",IF(AX141&lt;=$BE$7,MID(VLOOKUP(AX141,BC$8:BD$299,2,FALSE),1,1),IF(AX141&lt;=MAX($BE$8:$BE$299),MID(VLOOKUP(AX141,BE$8:BF$299,2,FALSE),1,1),IF(AX141&lt;=$AS$4,VLOOKUP(AX141,$AS$4:$AU$4,3,FALSE),"")))))</f>
        <v/>
      </c>
      <c r="BA141" s="49" t="str">
        <f>IF(AND(BB141&lt;&gt;"",ISNA(VLOOKUP(BB141,BB$7:BB140,1,FALSE))),MAX(BA$7:BA140)+1,"")</f>
        <v/>
      </c>
      <c r="BB141" s="50" t="str">
        <f t="shared" si="102"/>
        <v/>
      </c>
      <c r="BC141" s="49" t="str">
        <f>IF(AND(BD141&lt;&gt;"",ISNA(VLOOKUP(BD141,BD$7:BD140,1,FALSE))),MAX(BC$7:BC140)+1,"")</f>
        <v/>
      </c>
      <c r="BD141" s="50" t="str">
        <f t="shared" si="103"/>
        <v/>
      </c>
      <c r="BE141" s="49" t="str">
        <f>IF(AND(BF141&lt;&gt;"",ISNA(VLOOKUP(BF141,BF$7:BF140,1,FALSE))),MAX(BE$7:BE140)+1,"")</f>
        <v/>
      </c>
      <c r="BF141" s="50" t="str">
        <f t="shared" si="104"/>
        <v/>
      </c>
      <c r="BG141" s="50" t="str">
        <f t="shared" si="105"/>
        <v xml:space="preserve">22x0,5 </v>
      </c>
      <c r="BH141" s="50" t="str">
        <f t="shared" si="106"/>
        <v xml:space="preserve">22x2 </v>
      </c>
      <c r="BI141" s="47" t="str">
        <f t="shared" si="107"/>
        <v/>
      </c>
      <c r="BJ141" s="47" t="str">
        <f t="shared" si="108"/>
        <v/>
      </c>
      <c r="BK141" s="47" t="str">
        <f t="shared" si="109"/>
        <v/>
      </c>
      <c r="BL141" s="47" t="str">
        <f t="shared" si="110"/>
        <v/>
      </c>
      <c r="BM141" s="47" t="str">
        <f t="shared" si="111"/>
        <v/>
      </c>
      <c r="BN141" s="51" t="str">
        <f t="shared" si="112"/>
        <v/>
      </c>
      <c r="BO141" s="51" t="str">
        <f t="shared" si="113"/>
        <v/>
      </c>
      <c r="BP141" s="51" t="str">
        <f t="shared" si="114"/>
        <v/>
      </c>
      <c r="BQ141" s="51" t="str">
        <f t="shared" si="115"/>
        <v/>
      </c>
      <c r="BR141" s="51" t="str">
        <f t="shared" si="116"/>
        <v/>
      </c>
      <c r="BS141" s="51" t="str">
        <f t="shared" si="117"/>
        <v/>
      </c>
      <c r="BT141" s="47" t="str">
        <f t="shared" si="118"/>
        <v/>
      </c>
      <c r="BU141" s="59" t="s">
        <v>496</v>
      </c>
      <c r="BV141" s="48" t="s">
        <v>491</v>
      </c>
      <c r="BW141" s="97"/>
      <c r="BX141" s="98"/>
      <c r="BY141" s="88"/>
      <c r="BZ141" s="99"/>
      <c r="CA141" s="100" t="s">
        <v>2430</v>
      </c>
      <c r="CB141" s="101" t="s">
        <v>136</v>
      </c>
      <c r="CC141" s="101">
        <v>355</v>
      </c>
      <c r="CD141" s="100">
        <v>12.72</v>
      </c>
      <c r="CE141" s="103"/>
      <c r="CF141" s="101" t="s">
        <v>804</v>
      </c>
      <c r="CG141" s="101">
        <v>5.7960000000000003</v>
      </c>
      <c r="CH141" s="101"/>
      <c r="CI141" s="104"/>
      <c r="CJ141" s="105" t="s">
        <v>136</v>
      </c>
      <c r="CL141" s="44"/>
      <c r="CN141" s="52">
        <f t="shared" si="119"/>
        <v>0</v>
      </c>
      <c r="CO141" s="53">
        <f t="shared" si="120"/>
        <v>0</v>
      </c>
      <c r="CP141" s="54">
        <f t="shared" si="121"/>
        <v>0</v>
      </c>
      <c r="CS141" s="3"/>
      <c r="CT141" s="9"/>
      <c r="CU141" s="9"/>
      <c r="CV141" s="9"/>
      <c r="CW141" s="9"/>
    </row>
    <row r="142" spans="1:101" ht="11.25" customHeight="1" x14ac:dyDescent="0.2">
      <c r="A142" s="22" t="str">
        <f>IF(D142&lt;&gt;"",MAX($A$7:A141)+1,"")</f>
        <v/>
      </c>
      <c r="B142" s="45"/>
      <c r="C142" s="45"/>
      <c r="D142" s="46"/>
      <c r="E142" s="46"/>
      <c r="F142" s="46"/>
      <c r="G142" s="70"/>
      <c r="H142" s="47" t="str">
        <f t="shared" si="86"/>
        <v/>
      </c>
      <c r="I142" s="46"/>
      <c r="J142" s="46"/>
      <c r="K142" s="45"/>
      <c r="L142" s="47" t="str">
        <f t="shared" si="87"/>
        <v/>
      </c>
      <c r="M142" s="46"/>
      <c r="N142" s="46"/>
      <c r="O142" s="45"/>
      <c r="P142" s="45"/>
      <c r="Q142" s="48" t="str">
        <f t="shared" si="88"/>
        <v/>
      </c>
      <c r="R142" s="48" t="str">
        <f t="shared" si="89"/>
        <v/>
      </c>
      <c r="S142" s="48" t="str">
        <f t="shared" si="90"/>
        <v/>
      </c>
      <c r="T142" s="48" t="str">
        <f t="shared" si="91"/>
        <v/>
      </c>
      <c r="U142" s="70"/>
      <c r="V142" s="70"/>
      <c r="W142" s="45"/>
      <c r="X142" s="45"/>
      <c r="Y142" s="45"/>
      <c r="Z142" s="45"/>
      <c r="AA142" s="48" t="str">
        <f t="shared" si="92"/>
        <v/>
      </c>
      <c r="AB142" s="48" t="str">
        <f t="shared" si="93"/>
        <v/>
      </c>
      <c r="AC142" s="3"/>
      <c r="AD142" s="47" t="str">
        <f ca="1">IF(ROW()-7&lt;=MAX($AX$8:$AX$305),CONCATENATE(IF(AND(AZ142&lt;&gt;"",AY142&lt;&gt;"Drážkovanie"),IF(RIGHT(VLOOKUP(ROW()-7,$AX$8:$AZ$305,2,FALSE),4)="dyha","Hrana ",IF(MID(VLOOKUP(ROW()-7,$AX$8:$AZ$305,2,FALSE),1,3)="HPL","","ABS ")),""),VLOOKUP(ROW()-7,$AX$8:$AZ$305,2,FALSE)),IF(ROW()-7&lt;=MAX($AX$8:$AX$305)+1,IF(SUM($AN$7:AN141)&lt;2,"Min. objednávka","Spolu odhad"),IF(AND(ROW()-7&lt;=MAX($AX$8:$AX$305)+2,AD141&lt;&gt;"Spolu odhad"),"Spolu odhad","")))</f>
        <v/>
      </c>
      <c r="AE142" s="47"/>
      <c r="AF142" s="47"/>
      <c r="AG142" s="47" t="str">
        <f t="shared" ca="1" si="94"/>
        <v/>
      </c>
      <c r="AH142" s="47" t="str">
        <f t="shared" ca="1" si="95"/>
        <v/>
      </c>
      <c r="AI142" s="47" t="str">
        <f t="shared" ca="1" si="96"/>
        <v/>
      </c>
      <c r="AJ142" s="117" t="str">
        <f t="shared" ca="1" si="97"/>
        <v/>
      </c>
      <c r="AK142" s="47" t="str">
        <f ca="1">IF(AY142&lt;&gt;"",ROUNDUP(IF(AX142&lt;=$BC$7,SUMIF($BB$8:$BB$299,AY142,$BJ$8:$BJ$299),0)+IF(AND(AX142&gt;$BC$7,AX142&lt;=$BE$7),SUMIF($BD$8:$BD$299,AY142,$BL$8:$BL$299),0)+IF(AND(AX142&gt;MAX($BC$7:$BC$299),AX142&lt;=MAX($BE$7:$BE$299)),SUMIF($BF$8:$BF$299,AY142,$BM$8:$BM$299),0),3),IF(AD142="dovoz odhad",SUMIF($AL$7:AL141,"m2",$AG$7:AG141),IF(AD142="lišta pod 80 mm",$AZ$304,IF(AD142="Drážkovanie",SUM($BN$8:$BN$299),IF(AD142="Zlepovanie (spájanie)",ROUNDUP(SUM($BK$8:$BK$299),3),IF(AD142="Formatovanie zlep. dielcov",ROUNDUP(SUM($BI$8:$BI$299),3),IF(AD142="Otvor na pánt Ø 35 mm",ROUNDUP(SUM($BT$8:$BT$299),3),"")))))))</f>
        <v/>
      </c>
      <c r="AL142" s="47" t="str">
        <f t="shared" ca="1" si="98"/>
        <v/>
      </c>
      <c r="AM142" s="119" t="str">
        <f t="shared" ca="1" si="99"/>
        <v/>
      </c>
      <c r="AN142" s="120" t="str">
        <f ca="1">IF(AD142="","",IF(AD142="Min. objednávka",2-SUM($AN$7:AN141),IF(AD142="Spolu odhad",ROUND(SUM($AN$7:AN141),2),IF(AM142="","???",ROUND(AG142*AM142,2)))))</f>
        <v/>
      </c>
      <c r="AO142" s="3"/>
      <c r="AP142" s="89" t="str">
        <f t="shared" si="100"/>
        <v/>
      </c>
      <c r="AQ142" s="3"/>
      <c r="AR142" s="22">
        <f t="shared" si="101"/>
        <v>1</v>
      </c>
      <c r="AS142" s="3"/>
      <c r="AT142" s="3"/>
      <c r="AU142" s="3"/>
      <c r="AV142" s="3"/>
      <c r="AW142" s="3"/>
      <c r="AX142" s="47" t="str">
        <f>IF(MAX($AX$7:AX141)+1&lt;=$AS$4,MAX($AX$7:AX141)+1,"")</f>
        <v/>
      </c>
      <c r="AY142" s="47" t="str">
        <f>IF(MAX($AX$7:AX141)+1&gt;$AS$4,"",IF(AX142&lt;=$BC$7,VLOOKUP(AX142,BA$8:BB$299,2,FALSE),IF(AX142&lt;=$BE$7,VLOOKUP(AX142,BC$8:BD$299,2,FALSE),IF(AX142&lt;=MAX($BE$8:$BE$299),VLOOKUP(AX142,BE$8:BF$299,2,FALSE),IF(AX142=$AS$4,VLOOKUP(AX142,$AS$4:$AU$4,2,FALSE),"")))))</f>
        <v/>
      </c>
      <c r="AZ142" s="47" t="str">
        <f>IF(MAX($AX$7:AX141)+1&gt;$AS$4,"",IF(AX142&lt;=$BC$7,"",IF(AX142&lt;=$BE$7,MID(VLOOKUP(AX142,BC$8:BD$299,2,FALSE),1,1),IF(AX142&lt;=MAX($BE$8:$BE$299),MID(VLOOKUP(AX142,BE$8:BF$299,2,FALSE),1,1),IF(AX142&lt;=$AS$4,VLOOKUP(AX142,$AS$4:$AU$4,3,FALSE),"")))))</f>
        <v/>
      </c>
      <c r="BA142" s="49" t="str">
        <f>IF(AND(BB142&lt;&gt;"",ISNA(VLOOKUP(BB142,BB$7:BB141,1,FALSE))),MAX(BA$7:BA141)+1,"")</f>
        <v/>
      </c>
      <c r="BB142" s="50" t="str">
        <f t="shared" si="102"/>
        <v/>
      </c>
      <c r="BC142" s="49" t="str">
        <f>IF(AND(BD142&lt;&gt;"",ISNA(VLOOKUP(BD142,BD$7:BD141,1,FALSE))),MAX(BC$7:BC141)+1,"")</f>
        <v/>
      </c>
      <c r="BD142" s="50" t="str">
        <f t="shared" si="103"/>
        <v/>
      </c>
      <c r="BE142" s="49" t="str">
        <f>IF(AND(BF142&lt;&gt;"",ISNA(VLOOKUP(BF142,BF$7:BF141,1,FALSE))),MAX(BE$7:BE141)+1,"")</f>
        <v/>
      </c>
      <c r="BF142" s="50" t="str">
        <f t="shared" si="104"/>
        <v/>
      </c>
      <c r="BG142" s="50" t="str">
        <f t="shared" si="105"/>
        <v xml:space="preserve">22x0,5 </v>
      </c>
      <c r="BH142" s="50" t="str">
        <f t="shared" si="106"/>
        <v xml:space="preserve">22x2 </v>
      </c>
      <c r="BI142" s="47" t="str">
        <f t="shared" si="107"/>
        <v/>
      </c>
      <c r="BJ142" s="47" t="str">
        <f t="shared" si="108"/>
        <v/>
      </c>
      <c r="BK142" s="47" t="str">
        <f t="shared" si="109"/>
        <v/>
      </c>
      <c r="BL142" s="47" t="str">
        <f t="shared" si="110"/>
        <v/>
      </c>
      <c r="BM142" s="47" t="str">
        <f t="shared" si="111"/>
        <v/>
      </c>
      <c r="BN142" s="51" t="str">
        <f t="shared" si="112"/>
        <v/>
      </c>
      <c r="BO142" s="51" t="str">
        <f t="shared" si="113"/>
        <v/>
      </c>
      <c r="BP142" s="51" t="str">
        <f t="shared" si="114"/>
        <v/>
      </c>
      <c r="BQ142" s="51" t="str">
        <f t="shared" si="115"/>
        <v/>
      </c>
      <c r="BR142" s="51" t="str">
        <f t="shared" si="116"/>
        <v/>
      </c>
      <c r="BS142" s="51" t="str">
        <f t="shared" si="117"/>
        <v/>
      </c>
      <c r="BT142" s="47" t="str">
        <f t="shared" si="118"/>
        <v/>
      </c>
      <c r="BU142" s="59" t="s">
        <v>498</v>
      </c>
      <c r="BV142" s="48" t="s">
        <v>493</v>
      </c>
      <c r="BW142" s="97"/>
      <c r="BX142" s="98"/>
      <c r="BY142" s="88"/>
      <c r="BZ142" s="99"/>
      <c r="CA142" s="100" t="s">
        <v>2431</v>
      </c>
      <c r="CB142" s="101" t="s">
        <v>137</v>
      </c>
      <c r="CC142" s="101">
        <v>356</v>
      </c>
      <c r="CD142" s="100">
        <v>40.049999999999997</v>
      </c>
      <c r="CE142" s="103"/>
      <c r="CF142" s="101" t="s">
        <v>804</v>
      </c>
      <c r="CG142" s="101">
        <v>5.7960000000000003</v>
      </c>
      <c r="CH142" s="101"/>
      <c r="CI142" s="104"/>
      <c r="CJ142" s="105" t="s">
        <v>137</v>
      </c>
      <c r="CL142" s="44"/>
      <c r="CN142" s="52">
        <f t="shared" si="119"/>
        <v>0</v>
      </c>
      <c r="CO142" s="53">
        <f t="shared" si="120"/>
        <v>0</v>
      </c>
      <c r="CP142" s="54">
        <f t="shared" si="121"/>
        <v>0</v>
      </c>
      <c r="CS142" s="3"/>
      <c r="CT142" s="9"/>
      <c r="CU142" s="9"/>
      <c r="CV142" s="9"/>
      <c r="CW142" s="9"/>
    </row>
    <row r="143" spans="1:101" ht="11.25" customHeight="1" x14ac:dyDescent="0.2">
      <c r="A143" s="22" t="str">
        <f>IF(D143&lt;&gt;"",MAX($A$7:A142)+1,"")</f>
        <v/>
      </c>
      <c r="B143" s="45"/>
      <c r="C143" s="45"/>
      <c r="D143" s="46"/>
      <c r="E143" s="46"/>
      <c r="F143" s="46"/>
      <c r="G143" s="70"/>
      <c r="H143" s="47" t="str">
        <f t="shared" si="86"/>
        <v/>
      </c>
      <c r="I143" s="46"/>
      <c r="J143" s="46"/>
      <c r="K143" s="45"/>
      <c r="L143" s="47" t="str">
        <f t="shared" si="87"/>
        <v/>
      </c>
      <c r="M143" s="46"/>
      <c r="N143" s="46"/>
      <c r="O143" s="45"/>
      <c r="P143" s="45"/>
      <c r="Q143" s="48" t="str">
        <f t="shared" si="88"/>
        <v/>
      </c>
      <c r="R143" s="48" t="str">
        <f t="shared" si="89"/>
        <v/>
      </c>
      <c r="S143" s="48" t="str">
        <f t="shared" si="90"/>
        <v/>
      </c>
      <c r="T143" s="48" t="str">
        <f t="shared" si="91"/>
        <v/>
      </c>
      <c r="U143" s="70"/>
      <c r="V143" s="70"/>
      <c r="W143" s="45"/>
      <c r="X143" s="45"/>
      <c r="Y143" s="45"/>
      <c r="Z143" s="45"/>
      <c r="AA143" s="48" t="str">
        <f t="shared" si="92"/>
        <v/>
      </c>
      <c r="AB143" s="48" t="str">
        <f t="shared" si="93"/>
        <v/>
      </c>
      <c r="AC143" s="3"/>
      <c r="AD143" s="47" t="str">
        <f ca="1">IF(ROW()-7&lt;=MAX($AX$8:$AX$305),CONCATENATE(IF(AND(AZ143&lt;&gt;"",AY143&lt;&gt;"Drážkovanie"),IF(RIGHT(VLOOKUP(ROW()-7,$AX$8:$AZ$305,2,FALSE),4)="dyha","Hrana ",IF(MID(VLOOKUP(ROW()-7,$AX$8:$AZ$305,2,FALSE),1,3)="HPL","","ABS ")),""),VLOOKUP(ROW()-7,$AX$8:$AZ$305,2,FALSE)),IF(ROW()-7&lt;=MAX($AX$8:$AX$305)+1,IF(SUM($AN$7:AN142)&lt;2,"Min. objednávka","Spolu odhad"),IF(AND(ROW()-7&lt;=MAX($AX$8:$AX$305)+2,AD142&lt;&gt;"Spolu odhad"),"Spolu odhad","")))</f>
        <v/>
      </c>
      <c r="AE143" s="47"/>
      <c r="AF143" s="47"/>
      <c r="AG143" s="47" t="str">
        <f t="shared" ca="1" si="94"/>
        <v/>
      </c>
      <c r="AH143" s="47" t="str">
        <f t="shared" ca="1" si="95"/>
        <v/>
      </c>
      <c r="AI143" s="47" t="str">
        <f t="shared" ca="1" si="96"/>
        <v/>
      </c>
      <c r="AJ143" s="117" t="str">
        <f t="shared" ca="1" si="97"/>
        <v/>
      </c>
      <c r="AK143" s="47" t="str">
        <f ca="1">IF(AY143&lt;&gt;"",ROUNDUP(IF(AX143&lt;=$BC$7,SUMIF($BB$8:$BB$299,AY143,$BJ$8:$BJ$299),0)+IF(AND(AX143&gt;$BC$7,AX143&lt;=$BE$7),SUMIF($BD$8:$BD$299,AY143,$BL$8:$BL$299),0)+IF(AND(AX143&gt;MAX($BC$7:$BC$299),AX143&lt;=MAX($BE$7:$BE$299)),SUMIF($BF$8:$BF$299,AY143,$BM$8:$BM$299),0),3),IF(AD143="dovoz odhad",SUMIF($AL$7:AL142,"m2",$AG$7:AG142),IF(AD143="lišta pod 80 mm",$AZ$304,IF(AD143="Drážkovanie",SUM($BN$8:$BN$299),IF(AD143="Zlepovanie (spájanie)",ROUNDUP(SUM($BK$8:$BK$299),3),IF(AD143="Formatovanie zlep. dielcov",ROUNDUP(SUM($BI$8:$BI$299),3),IF(AD143="Otvor na pánt Ø 35 mm",ROUNDUP(SUM($BT$8:$BT$299),3),"")))))))</f>
        <v/>
      </c>
      <c r="AL143" s="47" t="str">
        <f t="shared" ca="1" si="98"/>
        <v/>
      </c>
      <c r="AM143" s="119" t="str">
        <f t="shared" ca="1" si="99"/>
        <v/>
      </c>
      <c r="AN143" s="120" t="str">
        <f ca="1">IF(AD143="","",IF(AD143="Min. objednávka",2-SUM($AN$7:AN142),IF(AD143="Spolu odhad",ROUND(SUM($AN$7:AN142),2),IF(AM143="","???",ROUND(AG143*AM143,2)))))</f>
        <v/>
      </c>
      <c r="AO143" s="3"/>
      <c r="AP143" s="89" t="str">
        <f t="shared" si="100"/>
        <v/>
      </c>
      <c r="AQ143" s="3"/>
      <c r="AR143" s="22">
        <f t="shared" si="101"/>
        <v>1</v>
      </c>
      <c r="AS143" s="3"/>
      <c r="AT143" s="3"/>
      <c r="AU143" s="3"/>
      <c r="AV143" s="3"/>
      <c r="AW143" s="3"/>
      <c r="AX143" s="47" t="str">
        <f>IF(MAX($AX$7:AX142)+1&lt;=$AS$4,MAX($AX$7:AX142)+1,"")</f>
        <v/>
      </c>
      <c r="AY143" s="47" t="str">
        <f>IF(MAX($AX$7:AX142)+1&gt;$AS$4,"",IF(AX143&lt;=$BC$7,VLOOKUP(AX143,BA$8:BB$299,2,FALSE),IF(AX143&lt;=$BE$7,VLOOKUP(AX143,BC$8:BD$299,2,FALSE),IF(AX143&lt;=MAX($BE$8:$BE$299),VLOOKUP(AX143,BE$8:BF$299,2,FALSE),IF(AX143=$AS$4,VLOOKUP(AX143,$AS$4:$AU$4,2,FALSE),"")))))</f>
        <v/>
      </c>
      <c r="AZ143" s="47" t="str">
        <f>IF(MAX($AX$7:AX142)+1&gt;$AS$4,"",IF(AX143&lt;=$BC$7,"",IF(AX143&lt;=$BE$7,MID(VLOOKUP(AX143,BC$8:BD$299,2,FALSE),1,1),IF(AX143&lt;=MAX($BE$8:$BE$299),MID(VLOOKUP(AX143,BE$8:BF$299,2,FALSE),1,1),IF(AX143&lt;=$AS$4,VLOOKUP(AX143,$AS$4:$AU$4,3,FALSE),"")))))</f>
        <v/>
      </c>
      <c r="BA143" s="49" t="str">
        <f>IF(AND(BB143&lt;&gt;"",ISNA(VLOOKUP(BB143,BB$7:BB142,1,FALSE))),MAX(BA$7:BA142)+1,"")</f>
        <v/>
      </c>
      <c r="BB143" s="50" t="str">
        <f t="shared" si="102"/>
        <v/>
      </c>
      <c r="BC143" s="49" t="str">
        <f>IF(AND(BD143&lt;&gt;"",ISNA(VLOOKUP(BD143,BD$7:BD142,1,FALSE))),MAX(BC$7:BC142)+1,"")</f>
        <v/>
      </c>
      <c r="BD143" s="50" t="str">
        <f t="shared" si="103"/>
        <v/>
      </c>
      <c r="BE143" s="49" t="str">
        <f>IF(AND(BF143&lt;&gt;"",ISNA(VLOOKUP(BF143,BF$7:BF142,1,FALSE))),MAX(BE$7:BE142)+1,"")</f>
        <v/>
      </c>
      <c r="BF143" s="50" t="str">
        <f t="shared" si="104"/>
        <v/>
      </c>
      <c r="BG143" s="50" t="str">
        <f t="shared" si="105"/>
        <v xml:space="preserve">22x0,5 </v>
      </c>
      <c r="BH143" s="50" t="str">
        <f t="shared" si="106"/>
        <v xml:space="preserve">22x2 </v>
      </c>
      <c r="BI143" s="47" t="str">
        <f t="shared" si="107"/>
        <v/>
      </c>
      <c r="BJ143" s="47" t="str">
        <f t="shared" si="108"/>
        <v/>
      </c>
      <c r="BK143" s="47" t="str">
        <f t="shared" si="109"/>
        <v/>
      </c>
      <c r="BL143" s="47" t="str">
        <f t="shared" si="110"/>
        <v/>
      </c>
      <c r="BM143" s="47" t="str">
        <f t="shared" si="111"/>
        <v/>
      </c>
      <c r="BN143" s="51" t="str">
        <f t="shared" si="112"/>
        <v/>
      </c>
      <c r="BO143" s="51" t="str">
        <f t="shared" si="113"/>
        <v/>
      </c>
      <c r="BP143" s="51" t="str">
        <f t="shared" si="114"/>
        <v/>
      </c>
      <c r="BQ143" s="51" t="str">
        <f t="shared" si="115"/>
        <v/>
      </c>
      <c r="BR143" s="51" t="str">
        <f t="shared" si="116"/>
        <v/>
      </c>
      <c r="BS143" s="51" t="str">
        <f t="shared" si="117"/>
        <v/>
      </c>
      <c r="BT143" s="47" t="str">
        <f t="shared" si="118"/>
        <v/>
      </c>
      <c r="BU143" s="59" t="s">
        <v>500</v>
      </c>
      <c r="BV143" s="48" t="s">
        <v>495</v>
      </c>
      <c r="BW143" s="97"/>
      <c r="BX143" s="98"/>
      <c r="BY143" s="88"/>
      <c r="BZ143" s="99"/>
      <c r="CA143" s="100" t="s">
        <v>2432</v>
      </c>
      <c r="CB143" s="101" t="s">
        <v>138</v>
      </c>
      <c r="CC143" s="101">
        <v>357</v>
      </c>
      <c r="CD143" s="100">
        <v>16.8</v>
      </c>
      <c r="CE143" s="103"/>
      <c r="CF143" s="101" t="s">
        <v>804</v>
      </c>
      <c r="CG143" s="101">
        <v>5.7960000000000003</v>
      </c>
      <c r="CH143" s="101"/>
      <c r="CI143" s="104"/>
      <c r="CJ143" s="105" t="s">
        <v>138</v>
      </c>
      <c r="CL143" s="44"/>
      <c r="CN143" s="52">
        <f t="shared" si="119"/>
        <v>0</v>
      </c>
      <c r="CO143" s="53">
        <f t="shared" si="120"/>
        <v>0</v>
      </c>
      <c r="CP143" s="54">
        <f t="shared" si="121"/>
        <v>0</v>
      </c>
      <c r="CS143" s="3"/>
      <c r="CT143" s="9"/>
      <c r="CU143" s="9"/>
      <c r="CV143" s="9"/>
      <c r="CW143" s="9"/>
    </row>
    <row r="144" spans="1:101" ht="11.25" customHeight="1" x14ac:dyDescent="0.2">
      <c r="A144" s="22" t="str">
        <f>IF(D144&lt;&gt;"",MAX($A$7:A143)+1,"")</f>
        <v/>
      </c>
      <c r="B144" s="45"/>
      <c r="C144" s="45"/>
      <c r="D144" s="46"/>
      <c r="E144" s="46"/>
      <c r="F144" s="46"/>
      <c r="G144" s="70"/>
      <c r="H144" s="47" t="str">
        <f t="shared" si="86"/>
        <v/>
      </c>
      <c r="I144" s="46"/>
      <c r="J144" s="46"/>
      <c r="K144" s="45"/>
      <c r="L144" s="47" t="str">
        <f t="shared" si="87"/>
        <v/>
      </c>
      <c r="M144" s="46"/>
      <c r="N144" s="46"/>
      <c r="O144" s="45"/>
      <c r="P144" s="45"/>
      <c r="Q144" s="48" t="str">
        <f t="shared" si="88"/>
        <v/>
      </c>
      <c r="R144" s="48" t="str">
        <f t="shared" si="89"/>
        <v/>
      </c>
      <c r="S144" s="48" t="str">
        <f t="shared" si="90"/>
        <v/>
      </c>
      <c r="T144" s="48" t="str">
        <f t="shared" si="91"/>
        <v/>
      </c>
      <c r="U144" s="70"/>
      <c r="V144" s="70"/>
      <c r="W144" s="45"/>
      <c r="X144" s="45"/>
      <c r="Y144" s="45"/>
      <c r="Z144" s="45"/>
      <c r="AA144" s="48" t="str">
        <f t="shared" si="92"/>
        <v/>
      </c>
      <c r="AB144" s="48" t="str">
        <f t="shared" si="93"/>
        <v/>
      </c>
      <c r="AC144" s="3"/>
      <c r="AD144" s="47" t="str">
        <f ca="1">IF(ROW()-7&lt;=MAX($AX$8:$AX$305),CONCATENATE(IF(AND(AZ144&lt;&gt;"",AY144&lt;&gt;"Drážkovanie"),IF(RIGHT(VLOOKUP(ROW()-7,$AX$8:$AZ$305,2,FALSE),4)="dyha","Hrana ",IF(MID(VLOOKUP(ROW()-7,$AX$8:$AZ$305,2,FALSE),1,3)="HPL","","ABS ")),""),VLOOKUP(ROW()-7,$AX$8:$AZ$305,2,FALSE)),IF(ROW()-7&lt;=MAX($AX$8:$AX$305)+1,IF(SUM($AN$7:AN143)&lt;2,"Min. objednávka","Spolu odhad"),IF(AND(ROW()-7&lt;=MAX($AX$8:$AX$305)+2,AD143&lt;&gt;"Spolu odhad"),"Spolu odhad","")))</f>
        <v/>
      </c>
      <c r="AE144" s="47"/>
      <c r="AF144" s="47"/>
      <c r="AG144" s="47" t="str">
        <f t="shared" ca="1" si="94"/>
        <v/>
      </c>
      <c r="AH144" s="47" t="str">
        <f t="shared" ca="1" si="95"/>
        <v/>
      </c>
      <c r="AI144" s="47" t="str">
        <f t="shared" ca="1" si="96"/>
        <v/>
      </c>
      <c r="AJ144" s="117" t="str">
        <f t="shared" ca="1" si="97"/>
        <v/>
      </c>
      <c r="AK144" s="47" t="str">
        <f ca="1">IF(AY144&lt;&gt;"",ROUNDUP(IF(AX144&lt;=$BC$7,SUMIF($BB$8:$BB$299,AY144,$BJ$8:$BJ$299),0)+IF(AND(AX144&gt;$BC$7,AX144&lt;=$BE$7),SUMIF($BD$8:$BD$299,AY144,$BL$8:$BL$299),0)+IF(AND(AX144&gt;MAX($BC$7:$BC$299),AX144&lt;=MAX($BE$7:$BE$299)),SUMIF($BF$8:$BF$299,AY144,$BM$8:$BM$299),0),3),IF(AD144="dovoz odhad",SUMIF($AL$7:AL143,"m2",$AG$7:AG143),IF(AD144="lišta pod 80 mm",$AZ$304,IF(AD144="Drážkovanie",SUM($BN$8:$BN$299),IF(AD144="Zlepovanie (spájanie)",ROUNDUP(SUM($BK$8:$BK$299),3),IF(AD144="Formatovanie zlep. dielcov",ROUNDUP(SUM($BI$8:$BI$299),3),IF(AD144="Otvor na pánt Ø 35 mm",ROUNDUP(SUM($BT$8:$BT$299),3),"")))))))</f>
        <v/>
      </c>
      <c r="AL144" s="47" t="str">
        <f t="shared" ca="1" si="98"/>
        <v/>
      </c>
      <c r="AM144" s="119" t="str">
        <f t="shared" ca="1" si="99"/>
        <v/>
      </c>
      <c r="AN144" s="120" t="str">
        <f ca="1">IF(AD144="","",IF(AD144="Min. objednávka",2-SUM($AN$7:AN143),IF(AD144="Spolu odhad",ROUND(SUM($AN$7:AN143),2),IF(AM144="","???",ROUND(AG144*AM144,2)))))</f>
        <v/>
      </c>
      <c r="AO144" s="3"/>
      <c r="AP144" s="89" t="str">
        <f t="shared" si="100"/>
        <v/>
      </c>
      <c r="AQ144" s="3"/>
      <c r="AR144" s="22">
        <f t="shared" si="101"/>
        <v>1</v>
      </c>
      <c r="AS144" s="3"/>
      <c r="AT144" s="3"/>
      <c r="AU144" s="3"/>
      <c r="AV144" s="3"/>
      <c r="AW144" s="3"/>
      <c r="AX144" s="47" t="str">
        <f>IF(MAX($AX$7:AX143)+1&lt;=$AS$4,MAX($AX$7:AX143)+1,"")</f>
        <v/>
      </c>
      <c r="AY144" s="47" t="str">
        <f>IF(MAX($AX$7:AX143)+1&gt;$AS$4,"",IF(AX144&lt;=$BC$7,VLOOKUP(AX144,BA$8:BB$299,2,FALSE),IF(AX144&lt;=$BE$7,VLOOKUP(AX144,BC$8:BD$299,2,FALSE),IF(AX144&lt;=MAX($BE$8:$BE$299),VLOOKUP(AX144,BE$8:BF$299,2,FALSE),IF(AX144=$AS$4,VLOOKUP(AX144,$AS$4:$AU$4,2,FALSE),"")))))</f>
        <v/>
      </c>
      <c r="AZ144" s="47" t="str">
        <f>IF(MAX($AX$7:AX143)+1&gt;$AS$4,"",IF(AX144&lt;=$BC$7,"",IF(AX144&lt;=$BE$7,MID(VLOOKUP(AX144,BC$8:BD$299,2,FALSE),1,1),IF(AX144&lt;=MAX($BE$8:$BE$299),MID(VLOOKUP(AX144,BE$8:BF$299,2,FALSE),1,1),IF(AX144&lt;=$AS$4,VLOOKUP(AX144,$AS$4:$AU$4,3,FALSE),"")))))</f>
        <v/>
      </c>
      <c r="BA144" s="49" t="str">
        <f>IF(AND(BB144&lt;&gt;"",ISNA(VLOOKUP(BB144,BB$7:BB143,1,FALSE))),MAX(BA$7:BA143)+1,"")</f>
        <v/>
      </c>
      <c r="BB144" s="50" t="str">
        <f t="shared" si="102"/>
        <v/>
      </c>
      <c r="BC144" s="49" t="str">
        <f>IF(AND(BD144&lt;&gt;"",ISNA(VLOOKUP(BD144,BD$7:BD143,1,FALSE))),MAX(BC$7:BC143)+1,"")</f>
        <v/>
      </c>
      <c r="BD144" s="50" t="str">
        <f t="shared" si="103"/>
        <v/>
      </c>
      <c r="BE144" s="49" t="str">
        <f>IF(AND(BF144&lt;&gt;"",ISNA(VLOOKUP(BF144,BF$7:BF143,1,FALSE))),MAX(BE$7:BE143)+1,"")</f>
        <v/>
      </c>
      <c r="BF144" s="50" t="str">
        <f t="shared" si="104"/>
        <v/>
      </c>
      <c r="BG144" s="50" t="str">
        <f t="shared" si="105"/>
        <v xml:space="preserve">22x0,5 </v>
      </c>
      <c r="BH144" s="50" t="str">
        <f t="shared" si="106"/>
        <v xml:space="preserve">22x2 </v>
      </c>
      <c r="BI144" s="47" t="str">
        <f t="shared" si="107"/>
        <v/>
      </c>
      <c r="BJ144" s="47" t="str">
        <f t="shared" si="108"/>
        <v/>
      </c>
      <c r="BK144" s="47" t="str">
        <f t="shared" si="109"/>
        <v/>
      </c>
      <c r="BL144" s="47" t="str">
        <f t="shared" si="110"/>
        <v/>
      </c>
      <c r="BM144" s="47" t="str">
        <f t="shared" si="111"/>
        <v/>
      </c>
      <c r="BN144" s="51" t="str">
        <f t="shared" si="112"/>
        <v/>
      </c>
      <c r="BO144" s="51" t="str">
        <f t="shared" si="113"/>
        <v/>
      </c>
      <c r="BP144" s="51" t="str">
        <f t="shared" si="114"/>
        <v/>
      </c>
      <c r="BQ144" s="51" t="str">
        <f t="shared" si="115"/>
        <v/>
      </c>
      <c r="BR144" s="51" t="str">
        <f t="shared" si="116"/>
        <v/>
      </c>
      <c r="BS144" s="51" t="str">
        <f t="shared" si="117"/>
        <v/>
      </c>
      <c r="BT144" s="47" t="str">
        <f t="shared" si="118"/>
        <v/>
      </c>
      <c r="BU144" s="59" t="s">
        <v>502</v>
      </c>
      <c r="BV144" s="48" t="s">
        <v>497</v>
      </c>
      <c r="BW144" s="97"/>
      <c r="BX144" s="98"/>
      <c r="BY144" s="88"/>
      <c r="BZ144" s="99"/>
      <c r="CA144" s="100" t="s">
        <v>2433</v>
      </c>
      <c r="CB144" s="101" t="s">
        <v>139</v>
      </c>
      <c r="CC144" s="101">
        <v>358</v>
      </c>
      <c r="CD144" s="100">
        <v>40.049999999999997</v>
      </c>
      <c r="CE144" s="103"/>
      <c r="CF144" s="101" t="s">
        <v>804</v>
      </c>
      <c r="CG144" s="101">
        <v>5.7960000000000003</v>
      </c>
      <c r="CH144" s="101"/>
      <c r="CI144" s="104"/>
      <c r="CJ144" s="105" t="s">
        <v>139</v>
      </c>
      <c r="CL144" s="44"/>
      <c r="CN144" s="52">
        <f t="shared" si="119"/>
        <v>0</v>
      </c>
      <c r="CO144" s="53">
        <f t="shared" si="120"/>
        <v>0</v>
      </c>
      <c r="CP144" s="54">
        <f t="shared" si="121"/>
        <v>0</v>
      </c>
      <c r="CS144" s="3"/>
      <c r="CT144" s="9"/>
      <c r="CU144" s="9"/>
      <c r="CV144" s="9"/>
      <c r="CW144" s="9"/>
    </row>
    <row r="145" spans="1:101" ht="11.25" customHeight="1" x14ac:dyDescent="0.2">
      <c r="A145" s="22" t="str">
        <f>IF(D145&lt;&gt;"",MAX($A$7:A144)+1,"")</f>
        <v/>
      </c>
      <c r="B145" s="45"/>
      <c r="C145" s="45"/>
      <c r="D145" s="46"/>
      <c r="E145" s="46"/>
      <c r="F145" s="46"/>
      <c r="G145" s="70"/>
      <c r="H145" s="47" t="str">
        <f t="shared" si="86"/>
        <v/>
      </c>
      <c r="I145" s="46"/>
      <c r="J145" s="46"/>
      <c r="K145" s="45"/>
      <c r="L145" s="47" t="str">
        <f t="shared" si="87"/>
        <v/>
      </c>
      <c r="M145" s="46"/>
      <c r="N145" s="46"/>
      <c r="O145" s="45"/>
      <c r="P145" s="45"/>
      <c r="Q145" s="48" t="str">
        <f t="shared" si="88"/>
        <v/>
      </c>
      <c r="R145" s="48" t="str">
        <f t="shared" si="89"/>
        <v/>
      </c>
      <c r="S145" s="48" t="str">
        <f t="shared" si="90"/>
        <v/>
      </c>
      <c r="T145" s="48" t="str">
        <f t="shared" si="91"/>
        <v/>
      </c>
      <c r="U145" s="70"/>
      <c r="V145" s="70"/>
      <c r="W145" s="45"/>
      <c r="X145" s="45"/>
      <c r="Y145" s="45"/>
      <c r="Z145" s="45"/>
      <c r="AA145" s="48" t="str">
        <f t="shared" si="92"/>
        <v/>
      </c>
      <c r="AB145" s="48" t="str">
        <f t="shared" si="93"/>
        <v/>
      </c>
      <c r="AC145" s="3"/>
      <c r="AD145" s="47" t="str">
        <f ca="1">IF(ROW()-7&lt;=MAX($AX$8:$AX$305),CONCATENATE(IF(AND(AZ145&lt;&gt;"",AY145&lt;&gt;"Drážkovanie"),IF(RIGHT(VLOOKUP(ROW()-7,$AX$8:$AZ$305,2,FALSE),4)="dyha","Hrana ",IF(MID(VLOOKUP(ROW()-7,$AX$8:$AZ$305,2,FALSE),1,3)="HPL","","ABS ")),""),VLOOKUP(ROW()-7,$AX$8:$AZ$305,2,FALSE)),IF(ROW()-7&lt;=MAX($AX$8:$AX$305)+1,IF(SUM($AN$7:AN144)&lt;2,"Min. objednávka","Spolu odhad"),IF(AND(ROW()-7&lt;=MAX($AX$8:$AX$305)+2,AD144&lt;&gt;"Spolu odhad"),"Spolu odhad","")))</f>
        <v/>
      </c>
      <c r="AE145" s="47"/>
      <c r="AF145" s="47"/>
      <c r="AG145" s="47" t="str">
        <f t="shared" ca="1" si="94"/>
        <v/>
      </c>
      <c r="AH145" s="47" t="str">
        <f t="shared" ca="1" si="95"/>
        <v/>
      </c>
      <c r="AI145" s="47" t="str">
        <f t="shared" ca="1" si="96"/>
        <v/>
      </c>
      <c r="AJ145" s="117" t="str">
        <f t="shared" ca="1" si="97"/>
        <v/>
      </c>
      <c r="AK145" s="47" t="str">
        <f ca="1">IF(AY145&lt;&gt;"",ROUNDUP(IF(AX145&lt;=$BC$7,SUMIF($BB$8:$BB$299,AY145,$BJ$8:$BJ$299),0)+IF(AND(AX145&gt;$BC$7,AX145&lt;=$BE$7),SUMIF($BD$8:$BD$299,AY145,$BL$8:$BL$299),0)+IF(AND(AX145&gt;MAX($BC$7:$BC$299),AX145&lt;=MAX($BE$7:$BE$299)),SUMIF($BF$8:$BF$299,AY145,$BM$8:$BM$299),0),3),IF(AD145="dovoz odhad",SUMIF($AL$7:AL144,"m2",$AG$7:AG144),IF(AD145="lišta pod 80 mm",$AZ$304,IF(AD145="Drážkovanie",SUM($BN$8:$BN$299),IF(AD145="Zlepovanie (spájanie)",ROUNDUP(SUM($BK$8:$BK$299),3),IF(AD145="Formatovanie zlep. dielcov",ROUNDUP(SUM($BI$8:$BI$299),3),IF(AD145="Otvor na pánt Ø 35 mm",ROUNDUP(SUM($BT$8:$BT$299),3),"")))))))</f>
        <v/>
      </c>
      <c r="AL145" s="47" t="str">
        <f t="shared" ca="1" si="98"/>
        <v/>
      </c>
      <c r="AM145" s="119" t="str">
        <f t="shared" ca="1" si="99"/>
        <v/>
      </c>
      <c r="AN145" s="120" t="str">
        <f ca="1">IF(AD145="","",IF(AD145="Min. objednávka",2-SUM($AN$7:AN144),IF(AD145="Spolu odhad",ROUND(SUM($AN$7:AN144),2),IF(AM145="","???",ROUND(AG145*AM145,2)))))</f>
        <v/>
      </c>
      <c r="AO145" s="3"/>
      <c r="AP145" s="89" t="str">
        <f t="shared" si="100"/>
        <v/>
      </c>
      <c r="AQ145" s="3"/>
      <c r="AR145" s="22">
        <f t="shared" si="101"/>
        <v>1</v>
      </c>
      <c r="AS145" s="3"/>
      <c r="AT145" s="3"/>
      <c r="AU145" s="3"/>
      <c r="AV145" s="3"/>
      <c r="AW145" s="3"/>
      <c r="AX145" s="47" t="str">
        <f>IF(MAX($AX$7:AX144)+1&lt;=$AS$4,MAX($AX$7:AX144)+1,"")</f>
        <v/>
      </c>
      <c r="AY145" s="47" t="str">
        <f>IF(MAX($AX$7:AX144)+1&gt;$AS$4,"",IF(AX145&lt;=$BC$7,VLOOKUP(AX145,BA$8:BB$299,2,FALSE),IF(AX145&lt;=$BE$7,VLOOKUP(AX145,BC$8:BD$299,2,FALSE),IF(AX145&lt;=MAX($BE$8:$BE$299),VLOOKUP(AX145,BE$8:BF$299,2,FALSE),IF(AX145=$AS$4,VLOOKUP(AX145,$AS$4:$AU$4,2,FALSE),"")))))</f>
        <v/>
      </c>
      <c r="AZ145" s="47" t="str">
        <f>IF(MAX($AX$7:AX144)+1&gt;$AS$4,"",IF(AX145&lt;=$BC$7,"",IF(AX145&lt;=$BE$7,MID(VLOOKUP(AX145,BC$8:BD$299,2,FALSE),1,1),IF(AX145&lt;=MAX($BE$8:$BE$299),MID(VLOOKUP(AX145,BE$8:BF$299,2,FALSE),1,1),IF(AX145&lt;=$AS$4,VLOOKUP(AX145,$AS$4:$AU$4,3,FALSE),"")))))</f>
        <v/>
      </c>
      <c r="BA145" s="49" t="str">
        <f>IF(AND(BB145&lt;&gt;"",ISNA(VLOOKUP(BB145,BB$7:BB144,1,FALSE))),MAX(BA$7:BA144)+1,"")</f>
        <v/>
      </c>
      <c r="BB145" s="50" t="str">
        <f t="shared" si="102"/>
        <v/>
      </c>
      <c r="BC145" s="49" t="str">
        <f>IF(AND(BD145&lt;&gt;"",ISNA(VLOOKUP(BD145,BD$7:BD144,1,FALSE))),MAX(BC$7:BC144)+1,"")</f>
        <v/>
      </c>
      <c r="BD145" s="50" t="str">
        <f t="shared" si="103"/>
        <v/>
      </c>
      <c r="BE145" s="49" t="str">
        <f>IF(AND(BF145&lt;&gt;"",ISNA(VLOOKUP(BF145,BF$7:BF144,1,FALSE))),MAX(BE$7:BE144)+1,"")</f>
        <v/>
      </c>
      <c r="BF145" s="50" t="str">
        <f t="shared" si="104"/>
        <v/>
      </c>
      <c r="BG145" s="50" t="str">
        <f t="shared" si="105"/>
        <v xml:space="preserve">22x0,5 </v>
      </c>
      <c r="BH145" s="50" t="str">
        <f t="shared" si="106"/>
        <v xml:space="preserve">22x2 </v>
      </c>
      <c r="BI145" s="47" t="str">
        <f t="shared" si="107"/>
        <v/>
      </c>
      <c r="BJ145" s="47" t="str">
        <f t="shared" si="108"/>
        <v/>
      </c>
      <c r="BK145" s="47" t="str">
        <f t="shared" si="109"/>
        <v/>
      </c>
      <c r="BL145" s="47" t="str">
        <f t="shared" si="110"/>
        <v/>
      </c>
      <c r="BM145" s="47" t="str">
        <f t="shared" si="111"/>
        <v/>
      </c>
      <c r="BN145" s="51" t="str">
        <f t="shared" si="112"/>
        <v/>
      </c>
      <c r="BO145" s="51" t="str">
        <f t="shared" si="113"/>
        <v/>
      </c>
      <c r="BP145" s="51" t="str">
        <f t="shared" si="114"/>
        <v/>
      </c>
      <c r="BQ145" s="51" t="str">
        <f t="shared" si="115"/>
        <v/>
      </c>
      <c r="BR145" s="51" t="str">
        <f t="shared" si="116"/>
        <v/>
      </c>
      <c r="BS145" s="51" t="str">
        <f t="shared" si="117"/>
        <v/>
      </c>
      <c r="BT145" s="47" t="str">
        <f t="shared" si="118"/>
        <v/>
      </c>
      <c r="BU145" s="59" t="s">
        <v>304</v>
      </c>
      <c r="BV145" s="48" t="s">
        <v>499</v>
      </c>
      <c r="BW145" s="97"/>
      <c r="BX145" s="98"/>
      <c r="BY145" s="88"/>
      <c r="BZ145" s="99"/>
      <c r="CA145" s="100" t="s">
        <v>2434</v>
      </c>
      <c r="CB145" s="101" t="s">
        <v>140</v>
      </c>
      <c r="CC145" s="101">
        <v>359</v>
      </c>
      <c r="CD145" s="100">
        <v>20.46</v>
      </c>
      <c r="CE145" s="103"/>
      <c r="CF145" s="101" t="s">
        <v>804</v>
      </c>
      <c r="CG145" s="101">
        <v>5.7960000000000003</v>
      </c>
      <c r="CH145" s="101"/>
      <c r="CI145" s="104"/>
      <c r="CJ145" s="105" t="s">
        <v>140</v>
      </c>
      <c r="CL145" s="44"/>
      <c r="CN145" s="52">
        <f t="shared" si="119"/>
        <v>0</v>
      </c>
      <c r="CO145" s="53">
        <f t="shared" si="120"/>
        <v>0</v>
      </c>
      <c r="CP145" s="54">
        <f t="shared" si="121"/>
        <v>0</v>
      </c>
      <c r="CS145" s="3"/>
      <c r="CT145" s="9"/>
      <c r="CU145" s="9"/>
      <c r="CV145" s="9"/>
      <c r="CW145" s="9"/>
    </row>
    <row r="146" spans="1:101" ht="11.25" customHeight="1" x14ac:dyDescent="0.2">
      <c r="A146" s="22" t="str">
        <f>IF(D146&lt;&gt;"",MAX($A$7:A145)+1,"")</f>
        <v/>
      </c>
      <c r="B146" s="45"/>
      <c r="C146" s="45"/>
      <c r="D146" s="46"/>
      <c r="E146" s="46"/>
      <c r="F146" s="46"/>
      <c r="G146" s="70"/>
      <c r="H146" s="47" t="str">
        <f t="shared" si="86"/>
        <v/>
      </c>
      <c r="I146" s="46"/>
      <c r="J146" s="46"/>
      <c r="K146" s="45"/>
      <c r="L146" s="47" t="str">
        <f t="shared" si="87"/>
        <v/>
      </c>
      <c r="M146" s="46"/>
      <c r="N146" s="46"/>
      <c r="O146" s="45"/>
      <c r="P146" s="45"/>
      <c r="Q146" s="48" t="str">
        <f t="shared" si="88"/>
        <v/>
      </c>
      <c r="R146" s="48" t="str">
        <f t="shared" si="89"/>
        <v/>
      </c>
      <c r="S146" s="48" t="str">
        <f t="shared" si="90"/>
        <v/>
      </c>
      <c r="T146" s="48" t="str">
        <f t="shared" si="91"/>
        <v/>
      </c>
      <c r="U146" s="70"/>
      <c r="V146" s="70"/>
      <c r="W146" s="45"/>
      <c r="X146" s="45"/>
      <c r="Y146" s="45"/>
      <c r="Z146" s="45"/>
      <c r="AA146" s="48" t="str">
        <f t="shared" si="92"/>
        <v/>
      </c>
      <c r="AB146" s="48" t="str">
        <f t="shared" si="93"/>
        <v/>
      </c>
      <c r="AC146" s="3"/>
      <c r="AD146" s="47" t="str">
        <f ca="1">IF(ROW()-7&lt;=MAX($AX$8:$AX$305),CONCATENATE(IF(AND(AZ146&lt;&gt;"",AY146&lt;&gt;"Drážkovanie"),IF(RIGHT(VLOOKUP(ROW()-7,$AX$8:$AZ$305,2,FALSE),4)="dyha","Hrana ",IF(MID(VLOOKUP(ROW()-7,$AX$8:$AZ$305,2,FALSE),1,3)="HPL","","ABS ")),""),VLOOKUP(ROW()-7,$AX$8:$AZ$305,2,FALSE)),IF(ROW()-7&lt;=MAX($AX$8:$AX$305)+1,IF(SUM($AN$7:AN145)&lt;2,"Min. objednávka","Spolu odhad"),IF(AND(ROW()-7&lt;=MAX($AX$8:$AX$305)+2,AD145&lt;&gt;"Spolu odhad"),"Spolu odhad","")))</f>
        <v/>
      </c>
      <c r="AE146" s="47"/>
      <c r="AF146" s="47"/>
      <c r="AG146" s="47" t="str">
        <f t="shared" ca="1" si="94"/>
        <v/>
      </c>
      <c r="AH146" s="47" t="str">
        <f t="shared" ca="1" si="95"/>
        <v/>
      </c>
      <c r="AI146" s="47" t="str">
        <f t="shared" ca="1" si="96"/>
        <v/>
      </c>
      <c r="AJ146" s="117" t="str">
        <f t="shared" ca="1" si="97"/>
        <v/>
      </c>
      <c r="AK146" s="47" t="str">
        <f ca="1">IF(AY146&lt;&gt;"",ROUNDUP(IF(AX146&lt;=$BC$7,SUMIF($BB$8:$BB$299,AY146,$BJ$8:$BJ$299),0)+IF(AND(AX146&gt;$BC$7,AX146&lt;=$BE$7),SUMIF($BD$8:$BD$299,AY146,$BL$8:$BL$299),0)+IF(AND(AX146&gt;MAX($BC$7:$BC$299),AX146&lt;=MAX($BE$7:$BE$299)),SUMIF($BF$8:$BF$299,AY146,$BM$8:$BM$299),0),3),IF(AD146="dovoz odhad",SUMIF($AL$7:AL145,"m2",$AG$7:AG145),IF(AD146="lišta pod 80 mm",$AZ$304,IF(AD146="Drážkovanie",SUM($BN$8:$BN$299),IF(AD146="Zlepovanie (spájanie)",ROUNDUP(SUM($BK$8:$BK$299),3),IF(AD146="Formatovanie zlep. dielcov",ROUNDUP(SUM($BI$8:$BI$299),3),IF(AD146="Otvor na pánt Ø 35 mm",ROUNDUP(SUM($BT$8:$BT$299),3),"")))))))</f>
        <v/>
      </c>
      <c r="AL146" s="47" t="str">
        <f t="shared" ca="1" si="98"/>
        <v/>
      </c>
      <c r="AM146" s="119" t="str">
        <f t="shared" ca="1" si="99"/>
        <v/>
      </c>
      <c r="AN146" s="120" t="str">
        <f ca="1">IF(AD146="","",IF(AD146="Min. objednávka",2-SUM($AN$7:AN145),IF(AD146="Spolu odhad",ROUND(SUM($AN$7:AN145),2),IF(AM146="","???",ROUND(AG146*AM146,2)))))</f>
        <v/>
      </c>
      <c r="AO146" s="3"/>
      <c r="AP146" s="89" t="str">
        <f t="shared" si="100"/>
        <v/>
      </c>
      <c r="AQ146" s="3"/>
      <c r="AR146" s="22">
        <f t="shared" si="101"/>
        <v>1</v>
      </c>
      <c r="AS146" s="3"/>
      <c r="AT146" s="3"/>
      <c r="AU146" s="3"/>
      <c r="AV146" s="3"/>
      <c r="AW146" s="3"/>
      <c r="AX146" s="47" t="str">
        <f>IF(MAX($AX$7:AX145)+1&lt;=$AS$4,MAX($AX$7:AX145)+1,"")</f>
        <v/>
      </c>
      <c r="AY146" s="47" t="str">
        <f>IF(MAX($AX$7:AX145)+1&gt;$AS$4,"",IF(AX146&lt;=$BC$7,VLOOKUP(AX146,BA$8:BB$299,2,FALSE),IF(AX146&lt;=$BE$7,VLOOKUP(AX146,BC$8:BD$299,2,FALSE),IF(AX146&lt;=MAX($BE$8:$BE$299),VLOOKUP(AX146,BE$8:BF$299,2,FALSE),IF(AX146=$AS$4,VLOOKUP(AX146,$AS$4:$AU$4,2,FALSE),"")))))</f>
        <v/>
      </c>
      <c r="AZ146" s="47" t="str">
        <f>IF(MAX($AX$7:AX145)+1&gt;$AS$4,"",IF(AX146&lt;=$BC$7,"",IF(AX146&lt;=$BE$7,MID(VLOOKUP(AX146,BC$8:BD$299,2,FALSE),1,1),IF(AX146&lt;=MAX($BE$8:$BE$299),MID(VLOOKUP(AX146,BE$8:BF$299,2,FALSE),1,1),IF(AX146&lt;=$AS$4,VLOOKUP(AX146,$AS$4:$AU$4,3,FALSE),"")))))</f>
        <v/>
      </c>
      <c r="BA146" s="49" t="str">
        <f>IF(AND(BB146&lt;&gt;"",ISNA(VLOOKUP(BB146,BB$7:BB145,1,FALSE))),MAX(BA$7:BA145)+1,"")</f>
        <v/>
      </c>
      <c r="BB146" s="50" t="str">
        <f t="shared" si="102"/>
        <v/>
      </c>
      <c r="BC146" s="49" t="str">
        <f>IF(AND(BD146&lt;&gt;"",ISNA(VLOOKUP(BD146,BD$7:BD145,1,FALSE))),MAX(BC$7:BC145)+1,"")</f>
        <v/>
      </c>
      <c r="BD146" s="50" t="str">
        <f t="shared" si="103"/>
        <v/>
      </c>
      <c r="BE146" s="49" t="str">
        <f>IF(AND(BF146&lt;&gt;"",ISNA(VLOOKUP(BF146,BF$7:BF145,1,FALSE))),MAX(BE$7:BE145)+1,"")</f>
        <v/>
      </c>
      <c r="BF146" s="50" t="str">
        <f t="shared" si="104"/>
        <v/>
      </c>
      <c r="BG146" s="50" t="str">
        <f t="shared" si="105"/>
        <v xml:space="preserve">22x0,5 </v>
      </c>
      <c r="BH146" s="50" t="str">
        <f t="shared" si="106"/>
        <v xml:space="preserve">22x2 </v>
      </c>
      <c r="BI146" s="47" t="str">
        <f t="shared" si="107"/>
        <v/>
      </c>
      <c r="BJ146" s="47" t="str">
        <f t="shared" si="108"/>
        <v/>
      </c>
      <c r="BK146" s="47" t="str">
        <f t="shared" si="109"/>
        <v/>
      </c>
      <c r="BL146" s="47" t="str">
        <f t="shared" si="110"/>
        <v/>
      </c>
      <c r="BM146" s="47" t="str">
        <f t="shared" si="111"/>
        <v/>
      </c>
      <c r="BN146" s="51" t="str">
        <f t="shared" si="112"/>
        <v/>
      </c>
      <c r="BO146" s="51" t="str">
        <f t="shared" si="113"/>
        <v/>
      </c>
      <c r="BP146" s="51" t="str">
        <f t="shared" si="114"/>
        <v/>
      </c>
      <c r="BQ146" s="51" t="str">
        <f t="shared" si="115"/>
        <v/>
      </c>
      <c r="BR146" s="51" t="str">
        <f t="shared" si="116"/>
        <v/>
      </c>
      <c r="BS146" s="51" t="str">
        <f t="shared" si="117"/>
        <v/>
      </c>
      <c r="BT146" s="47" t="str">
        <f t="shared" si="118"/>
        <v/>
      </c>
      <c r="BU146" s="59" t="s">
        <v>306</v>
      </c>
      <c r="BV146" s="48" t="s">
        <v>501</v>
      </c>
      <c r="BW146" s="97"/>
      <c r="BX146" s="98"/>
      <c r="BY146" s="88"/>
      <c r="BZ146" s="99"/>
      <c r="CA146" s="100" t="s">
        <v>2435</v>
      </c>
      <c r="CB146" s="101" t="s">
        <v>141</v>
      </c>
      <c r="CC146" s="101">
        <v>360</v>
      </c>
      <c r="CD146" s="100">
        <v>14.86</v>
      </c>
      <c r="CE146" s="103"/>
      <c r="CF146" s="101" t="s">
        <v>804</v>
      </c>
      <c r="CG146" s="101">
        <v>5.7960000000000003</v>
      </c>
      <c r="CH146" s="101"/>
      <c r="CI146" s="104"/>
      <c r="CJ146" s="105" t="s">
        <v>141</v>
      </c>
      <c r="CL146" s="44"/>
      <c r="CN146" s="52">
        <f t="shared" si="119"/>
        <v>0</v>
      </c>
      <c r="CO146" s="53">
        <f t="shared" si="120"/>
        <v>0</v>
      </c>
      <c r="CP146" s="54">
        <f t="shared" si="121"/>
        <v>0</v>
      </c>
      <c r="CS146" s="3"/>
      <c r="CT146" s="9"/>
      <c r="CU146" s="9"/>
      <c r="CV146" s="9"/>
      <c r="CW146" s="9"/>
    </row>
    <row r="147" spans="1:101" ht="11.25" customHeight="1" x14ac:dyDescent="0.2">
      <c r="A147" s="22" t="str">
        <f>IF(D147&lt;&gt;"",MAX($A$7:A146)+1,"")</f>
        <v/>
      </c>
      <c r="B147" s="45"/>
      <c r="C147" s="45"/>
      <c r="D147" s="46"/>
      <c r="E147" s="46"/>
      <c r="F147" s="46"/>
      <c r="G147" s="70"/>
      <c r="H147" s="47" t="str">
        <f t="shared" si="86"/>
        <v/>
      </c>
      <c r="I147" s="46"/>
      <c r="J147" s="46"/>
      <c r="K147" s="45"/>
      <c r="L147" s="47" t="str">
        <f t="shared" si="87"/>
        <v/>
      </c>
      <c r="M147" s="46"/>
      <c r="N147" s="46"/>
      <c r="O147" s="45"/>
      <c r="P147" s="45"/>
      <c r="Q147" s="48" t="str">
        <f t="shared" si="88"/>
        <v/>
      </c>
      <c r="R147" s="48" t="str">
        <f t="shared" si="89"/>
        <v/>
      </c>
      <c r="S147" s="48" t="str">
        <f t="shared" si="90"/>
        <v/>
      </c>
      <c r="T147" s="48" t="str">
        <f t="shared" si="91"/>
        <v/>
      </c>
      <c r="U147" s="70"/>
      <c r="V147" s="70"/>
      <c r="W147" s="45"/>
      <c r="X147" s="45"/>
      <c r="Y147" s="45"/>
      <c r="Z147" s="45"/>
      <c r="AA147" s="48" t="str">
        <f t="shared" si="92"/>
        <v/>
      </c>
      <c r="AB147" s="48" t="str">
        <f t="shared" si="93"/>
        <v/>
      </c>
      <c r="AC147" s="3"/>
      <c r="AD147" s="47" t="str">
        <f ca="1">IF(ROW()-7&lt;=MAX($AX$8:$AX$305),CONCATENATE(IF(AND(AZ147&lt;&gt;"",AY147&lt;&gt;"Drážkovanie"),IF(RIGHT(VLOOKUP(ROW()-7,$AX$8:$AZ$305,2,FALSE),4)="dyha","Hrana ",IF(MID(VLOOKUP(ROW()-7,$AX$8:$AZ$305,2,FALSE),1,3)="HPL","","ABS ")),""),VLOOKUP(ROW()-7,$AX$8:$AZ$305,2,FALSE)),IF(ROW()-7&lt;=MAX($AX$8:$AX$305)+1,IF(SUM($AN$7:AN146)&lt;2,"Min. objednávka","Spolu odhad"),IF(AND(ROW()-7&lt;=MAX($AX$8:$AX$305)+2,AD146&lt;&gt;"Spolu odhad"),"Spolu odhad","")))</f>
        <v/>
      </c>
      <c r="AE147" s="47"/>
      <c r="AF147" s="47"/>
      <c r="AG147" s="47" t="str">
        <f t="shared" ca="1" si="94"/>
        <v/>
      </c>
      <c r="AH147" s="47" t="str">
        <f t="shared" ca="1" si="95"/>
        <v/>
      </c>
      <c r="AI147" s="47" t="str">
        <f t="shared" ca="1" si="96"/>
        <v/>
      </c>
      <c r="AJ147" s="117" t="str">
        <f t="shared" ca="1" si="97"/>
        <v/>
      </c>
      <c r="AK147" s="47" t="str">
        <f ca="1">IF(AY147&lt;&gt;"",ROUNDUP(IF(AX147&lt;=$BC$7,SUMIF($BB$8:$BB$299,AY147,$BJ$8:$BJ$299),0)+IF(AND(AX147&gt;$BC$7,AX147&lt;=$BE$7),SUMIF($BD$8:$BD$299,AY147,$BL$8:$BL$299),0)+IF(AND(AX147&gt;MAX($BC$7:$BC$299),AX147&lt;=MAX($BE$7:$BE$299)),SUMIF($BF$8:$BF$299,AY147,$BM$8:$BM$299),0),3),IF(AD147="dovoz odhad",SUMIF($AL$7:AL146,"m2",$AG$7:AG146),IF(AD147="lišta pod 80 mm",$AZ$304,IF(AD147="Drážkovanie",SUM($BN$8:$BN$299),IF(AD147="Zlepovanie (spájanie)",ROUNDUP(SUM($BK$8:$BK$299),3),IF(AD147="Formatovanie zlep. dielcov",ROUNDUP(SUM($BI$8:$BI$299),3),IF(AD147="Otvor na pánt Ø 35 mm",ROUNDUP(SUM($BT$8:$BT$299),3),"")))))))</f>
        <v/>
      </c>
      <c r="AL147" s="47" t="str">
        <f t="shared" ca="1" si="98"/>
        <v/>
      </c>
      <c r="AM147" s="119" t="str">
        <f t="shared" ca="1" si="99"/>
        <v/>
      </c>
      <c r="AN147" s="120" t="str">
        <f ca="1">IF(AD147="","",IF(AD147="Min. objednávka",2-SUM($AN$7:AN146),IF(AD147="Spolu odhad",ROUND(SUM($AN$7:AN146),2),IF(AM147="","???",ROUND(AG147*AM147,2)))))</f>
        <v/>
      </c>
      <c r="AO147" s="3"/>
      <c r="AP147" s="89" t="str">
        <f t="shared" si="100"/>
        <v/>
      </c>
      <c r="AQ147" s="3"/>
      <c r="AR147" s="22">
        <f t="shared" si="101"/>
        <v>1</v>
      </c>
      <c r="AS147" s="3"/>
      <c r="AT147" s="3"/>
      <c r="AU147" s="3"/>
      <c r="AV147" s="3"/>
      <c r="AW147" s="3"/>
      <c r="AX147" s="47" t="str">
        <f>IF(MAX($AX$7:AX146)+1&lt;=$AS$4,MAX($AX$7:AX146)+1,"")</f>
        <v/>
      </c>
      <c r="AY147" s="47" t="str">
        <f>IF(MAX($AX$7:AX146)+1&gt;$AS$4,"",IF(AX147&lt;=$BC$7,VLOOKUP(AX147,BA$8:BB$299,2,FALSE),IF(AX147&lt;=$BE$7,VLOOKUP(AX147,BC$8:BD$299,2,FALSE),IF(AX147&lt;=MAX($BE$8:$BE$299),VLOOKUP(AX147,BE$8:BF$299,2,FALSE),IF(AX147=$AS$4,VLOOKUP(AX147,$AS$4:$AU$4,2,FALSE),"")))))</f>
        <v/>
      </c>
      <c r="AZ147" s="47" t="str">
        <f>IF(MAX($AX$7:AX146)+1&gt;$AS$4,"",IF(AX147&lt;=$BC$7,"",IF(AX147&lt;=$BE$7,MID(VLOOKUP(AX147,BC$8:BD$299,2,FALSE),1,1),IF(AX147&lt;=MAX($BE$8:$BE$299),MID(VLOOKUP(AX147,BE$8:BF$299,2,FALSE),1,1),IF(AX147&lt;=$AS$4,VLOOKUP(AX147,$AS$4:$AU$4,3,FALSE),"")))))</f>
        <v/>
      </c>
      <c r="BA147" s="49" t="str">
        <f>IF(AND(BB147&lt;&gt;"",ISNA(VLOOKUP(BB147,BB$7:BB146,1,FALSE))),MAX(BA$7:BA146)+1,"")</f>
        <v/>
      </c>
      <c r="BB147" s="50" t="str">
        <f t="shared" si="102"/>
        <v/>
      </c>
      <c r="BC147" s="49" t="str">
        <f>IF(AND(BD147&lt;&gt;"",ISNA(VLOOKUP(BD147,BD$7:BD146,1,FALSE))),MAX(BC$7:BC146)+1,"")</f>
        <v/>
      </c>
      <c r="BD147" s="50" t="str">
        <f t="shared" si="103"/>
        <v/>
      </c>
      <c r="BE147" s="49" t="str">
        <f>IF(AND(BF147&lt;&gt;"",ISNA(VLOOKUP(BF147,BF$7:BF146,1,FALSE))),MAX(BE$7:BE146)+1,"")</f>
        <v/>
      </c>
      <c r="BF147" s="50" t="str">
        <f t="shared" si="104"/>
        <v/>
      </c>
      <c r="BG147" s="50" t="str">
        <f t="shared" si="105"/>
        <v xml:space="preserve">22x0,5 </v>
      </c>
      <c r="BH147" s="50" t="str">
        <f t="shared" si="106"/>
        <v xml:space="preserve">22x2 </v>
      </c>
      <c r="BI147" s="47" t="str">
        <f t="shared" si="107"/>
        <v/>
      </c>
      <c r="BJ147" s="47" t="str">
        <f t="shared" si="108"/>
        <v/>
      </c>
      <c r="BK147" s="47" t="str">
        <f t="shared" si="109"/>
        <v/>
      </c>
      <c r="BL147" s="47" t="str">
        <f t="shared" si="110"/>
        <v/>
      </c>
      <c r="BM147" s="47" t="str">
        <f t="shared" si="111"/>
        <v/>
      </c>
      <c r="BN147" s="51" t="str">
        <f t="shared" si="112"/>
        <v/>
      </c>
      <c r="BO147" s="51" t="str">
        <f t="shared" si="113"/>
        <v/>
      </c>
      <c r="BP147" s="51" t="str">
        <f t="shared" si="114"/>
        <v/>
      </c>
      <c r="BQ147" s="51" t="str">
        <f t="shared" si="115"/>
        <v/>
      </c>
      <c r="BR147" s="51" t="str">
        <f t="shared" si="116"/>
        <v/>
      </c>
      <c r="BS147" s="51" t="str">
        <f t="shared" si="117"/>
        <v/>
      </c>
      <c r="BT147" s="47" t="str">
        <f t="shared" si="118"/>
        <v/>
      </c>
      <c r="BU147" s="59" t="s">
        <v>308</v>
      </c>
      <c r="BV147" s="48" t="s">
        <v>303</v>
      </c>
      <c r="BW147" s="97"/>
      <c r="BX147" s="98"/>
      <c r="BY147" s="88"/>
      <c r="BZ147" s="99"/>
      <c r="CA147" s="100" t="s">
        <v>2436</v>
      </c>
      <c r="CB147" s="101" t="s">
        <v>142</v>
      </c>
      <c r="CC147" s="101">
        <v>361</v>
      </c>
      <c r="CD147" s="100">
        <v>16.73</v>
      </c>
      <c r="CE147" s="103"/>
      <c r="CF147" s="101" t="s">
        <v>804</v>
      </c>
      <c r="CG147" s="101">
        <v>5.7960000000000003</v>
      </c>
      <c r="CH147" s="101"/>
      <c r="CI147" s="104"/>
      <c r="CJ147" s="105" t="s">
        <v>142</v>
      </c>
      <c r="CL147" s="44"/>
      <c r="CN147" s="52">
        <f t="shared" si="119"/>
        <v>0</v>
      </c>
      <c r="CO147" s="53">
        <f t="shared" si="120"/>
        <v>0</v>
      </c>
      <c r="CP147" s="54">
        <f t="shared" si="121"/>
        <v>0</v>
      </c>
      <c r="CS147" s="3"/>
      <c r="CT147" s="9"/>
      <c r="CU147" s="9"/>
      <c r="CV147" s="9"/>
      <c r="CW147" s="9"/>
    </row>
    <row r="148" spans="1:101" ht="11.25" customHeight="1" x14ac:dyDescent="0.2">
      <c r="A148" s="22" t="str">
        <f>IF(D148&lt;&gt;"",MAX($A$7:A147)+1,"")</f>
        <v/>
      </c>
      <c r="B148" s="45"/>
      <c r="C148" s="45"/>
      <c r="D148" s="46"/>
      <c r="E148" s="46"/>
      <c r="F148" s="46"/>
      <c r="G148" s="70"/>
      <c r="H148" s="47" t="str">
        <f t="shared" si="86"/>
        <v/>
      </c>
      <c r="I148" s="46"/>
      <c r="J148" s="46"/>
      <c r="K148" s="45"/>
      <c r="L148" s="47" t="str">
        <f t="shared" si="87"/>
        <v/>
      </c>
      <c r="M148" s="46"/>
      <c r="N148" s="46"/>
      <c r="O148" s="45"/>
      <c r="P148" s="45"/>
      <c r="Q148" s="48" t="str">
        <f t="shared" si="88"/>
        <v/>
      </c>
      <c r="R148" s="48" t="str">
        <f t="shared" si="89"/>
        <v/>
      </c>
      <c r="S148" s="48" t="str">
        <f t="shared" si="90"/>
        <v/>
      </c>
      <c r="T148" s="48" t="str">
        <f t="shared" si="91"/>
        <v/>
      </c>
      <c r="U148" s="70"/>
      <c r="V148" s="70"/>
      <c r="W148" s="45"/>
      <c r="X148" s="45"/>
      <c r="Y148" s="45"/>
      <c r="Z148" s="45"/>
      <c r="AA148" s="48" t="str">
        <f t="shared" si="92"/>
        <v/>
      </c>
      <c r="AB148" s="48" t="str">
        <f t="shared" si="93"/>
        <v/>
      </c>
      <c r="AC148" s="3"/>
      <c r="AD148" s="47" t="str">
        <f ca="1">IF(ROW()-7&lt;=MAX($AX$8:$AX$305),CONCATENATE(IF(AND(AZ148&lt;&gt;"",AY148&lt;&gt;"Drážkovanie"),IF(RIGHT(VLOOKUP(ROW()-7,$AX$8:$AZ$305,2,FALSE),4)="dyha","Hrana ",IF(MID(VLOOKUP(ROW()-7,$AX$8:$AZ$305,2,FALSE),1,3)="HPL","","ABS ")),""),VLOOKUP(ROW()-7,$AX$8:$AZ$305,2,FALSE)),IF(ROW()-7&lt;=MAX($AX$8:$AX$305)+1,IF(SUM($AN$7:AN147)&lt;2,"Min. objednávka","Spolu odhad"),IF(AND(ROW()-7&lt;=MAX($AX$8:$AX$305)+2,AD147&lt;&gt;"Spolu odhad"),"Spolu odhad","")))</f>
        <v/>
      </c>
      <c r="AE148" s="47"/>
      <c r="AF148" s="47"/>
      <c r="AG148" s="47" t="str">
        <f t="shared" ca="1" si="94"/>
        <v/>
      </c>
      <c r="AH148" s="47" t="str">
        <f t="shared" ca="1" si="95"/>
        <v/>
      </c>
      <c r="AI148" s="47" t="str">
        <f t="shared" ca="1" si="96"/>
        <v/>
      </c>
      <c r="AJ148" s="117" t="str">
        <f t="shared" ca="1" si="97"/>
        <v/>
      </c>
      <c r="AK148" s="47" t="str">
        <f ca="1">IF(AY148&lt;&gt;"",ROUNDUP(IF(AX148&lt;=$BC$7,SUMIF($BB$8:$BB$299,AY148,$BJ$8:$BJ$299),0)+IF(AND(AX148&gt;$BC$7,AX148&lt;=$BE$7),SUMIF($BD$8:$BD$299,AY148,$BL$8:$BL$299),0)+IF(AND(AX148&gt;MAX($BC$7:$BC$299),AX148&lt;=MAX($BE$7:$BE$299)),SUMIF($BF$8:$BF$299,AY148,$BM$8:$BM$299),0),3),IF(AD148="dovoz odhad",SUMIF($AL$7:AL147,"m2",$AG$7:AG147),IF(AD148="lišta pod 80 mm",$AZ$304,IF(AD148="Drážkovanie",SUM($BN$8:$BN$299),IF(AD148="Zlepovanie (spájanie)",ROUNDUP(SUM($BK$8:$BK$299),3),IF(AD148="Formatovanie zlep. dielcov",ROUNDUP(SUM($BI$8:$BI$299),3),IF(AD148="Otvor na pánt Ø 35 mm",ROUNDUP(SUM($BT$8:$BT$299),3),"")))))))</f>
        <v/>
      </c>
      <c r="AL148" s="47" t="str">
        <f t="shared" ca="1" si="98"/>
        <v/>
      </c>
      <c r="AM148" s="119" t="str">
        <f t="shared" ca="1" si="99"/>
        <v/>
      </c>
      <c r="AN148" s="120" t="str">
        <f ca="1">IF(AD148="","",IF(AD148="Min. objednávka",2-SUM($AN$7:AN147),IF(AD148="Spolu odhad",ROUND(SUM($AN$7:AN147),2),IF(AM148="","???",ROUND(AG148*AM148,2)))))</f>
        <v/>
      </c>
      <c r="AO148" s="3"/>
      <c r="AP148" s="89" t="str">
        <f t="shared" si="100"/>
        <v/>
      </c>
      <c r="AQ148" s="3"/>
      <c r="AR148" s="22">
        <f t="shared" si="101"/>
        <v>1</v>
      </c>
      <c r="AS148" s="3"/>
      <c r="AT148" s="3"/>
      <c r="AU148" s="3"/>
      <c r="AV148" s="3"/>
      <c r="AW148" s="3"/>
      <c r="AX148" s="47" t="str">
        <f>IF(MAX($AX$7:AX147)+1&lt;=$AS$4,MAX($AX$7:AX147)+1,"")</f>
        <v/>
      </c>
      <c r="AY148" s="47" t="str">
        <f>IF(MAX($AX$7:AX147)+1&gt;$AS$4,"",IF(AX148&lt;=$BC$7,VLOOKUP(AX148,BA$8:BB$299,2,FALSE),IF(AX148&lt;=$BE$7,VLOOKUP(AX148,BC$8:BD$299,2,FALSE),IF(AX148&lt;=MAX($BE$8:$BE$299),VLOOKUP(AX148,BE$8:BF$299,2,FALSE),IF(AX148=$AS$4,VLOOKUP(AX148,$AS$4:$AU$4,2,FALSE),"")))))</f>
        <v/>
      </c>
      <c r="AZ148" s="47" t="str">
        <f>IF(MAX($AX$7:AX147)+1&gt;$AS$4,"",IF(AX148&lt;=$BC$7,"",IF(AX148&lt;=$BE$7,MID(VLOOKUP(AX148,BC$8:BD$299,2,FALSE),1,1),IF(AX148&lt;=MAX($BE$8:$BE$299),MID(VLOOKUP(AX148,BE$8:BF$299,2,FALSE),1,1),IF(AX148&lt;=$AS$4,VLOOKUP(AX148,$AS$4:$AU$4,3,FALSE),"")))))</f>
        <v/>
      </c>
      <c r="BA148" s="49" t="str">
        <f>IF(AND(BB148&lt;&gt;"",ISNA(VLOOKUP(BB148,BB$7:BB147,1,FALSE))),MAX(BA$7:BA147)+1,"")</f>
        <v/>
      </c>
      <c r="BB148" s="50" t="str">
        <f t="shared" si="102"/>
        <v/>
      </c>
      <c r="BC148" s="49" t="str">
        <f>IF(AND(BD148&lt;&gt;"",ISNA(VLOOKUP(BD148,BD$7:BD147,1,FALSE))),MAX(BC$7:BC147)+1,"")</f>
        <v/>
      </c>
      <c r="BD148" s="50" t="str">
        <f t="shared" si="103"/>
        <v/>
      </c>
      <c r="BE148" s="49" t="str">
        <f>IF(AND(BF148&lt;&gt;"",ISNA(VLOOKUP(BF148,BF$7:BF147,1,FALSE))),MAX(BE$7:BE147)+1,"")</f>
        <v/>
      </c>
      <c r="BF148" s="50" t="str">
        <f t="shared" si="104"/>
        <v/>
      </c>
      <c r="BG148" s="50" t="str">
        <f t="shared" si="105"/>
        <v xml:space="preserve">22x0,5 </v>
      </c>
      <c r="BH148" s="50" t="str">
        <f t="shared" si="106"/>
        <v xml:space="preserve">22x2 </v>
      </c>
      <c r="BI148" s="47" t="str">
        <f t="shared" si="107"/>
        <v/>
      </c>
      <c r="BJ148" s="47" t="str">
        <f t="shared" si="108"/>
        <v/>
      </c>
      <c r="BK148" s="47" t="str">
        <f t="shared" si="109"/>
        <v/>
      </c>
      <c r="BL148" s="47" t="str">
        <f t="shared" si="110"/>
        <v/>
      </c>
      <c r="BM148" s="47" t="str">
        <f t="shared" si="111"/>
        <v/>
      </c>
      <c r="BN148" s="51" t="str">
        <f t="shared" si="112"/>
        <v/>
      </c>
      <c r="BO148" s="51" t="str">
        <f t="shared" si="113"/>
        <v/>
      </c>
      <c r="BP148" s="51" t="str">
        <f t="shared" si="114"/>
        <v/>
      </c>
      <c r="BQ148" s="51" t="str">
        <f t="shared" si="115"/>
        <v/>
      </c>
      <c r="BR148" s="51" t="str">
        <f t="shared" si="116"/>
        <v/>
      </c>
      <c r="BS148" s="51" t="str">
        <f t="shared" si="117"/>
        <v/>
      </c>
      <c r="BT148" s="47" t="str">
        <f t="shared" si="118"/>
        <v/>
      </c>
      <c r="BU148" s="59" t="s">
        <v>310</v>
      </c>
      <c r="BV148" s="48" t="s">
        <v>305</v>
      </c>
      <c r="BW148" s="97"/>
      <c r="BX148" s="98"/>
      <c r="BY148" s="88"/>
      <c r="BZ148" s="99"/>
      <c r="CA148" s="100" t="s">
        <v>2437</v>
      </c>
      <c r="CB148" s="101" t="s">
        <v>143</v>
      </c>
      <c r="CC148" s="101">
        <v>362</v>
      </c>
      <c r="CD148" s="100">
        <v>17.580000000000002</v>
      </c>
      <c r="CE148" s="103"/>
      <c r="CF148" s="101" t="s">
        <v>804</v>
      </c>
      <c r="CG148" s="101">
        <v>5.7960000000000003</v>
      </c>
      <c r="CH148" s="101"/>
      <c r="CI148" s="104"/>
      <c r="CJ148" s="105" t="s">
        <v>143</v>
      </c>
      <c r="CL148" s="44"/>
      <c r="CN148" s="52">
        <f t="shared" si="119"/>
        <v>0</v>
      </c>
      <c r="CO148" s="53">
        <f t="shared" si="120"/>
        <v>0</v>
      </c>
      <c r="CP148" s="54">
        <f t="shared" si="121"/>
        <v>0</v>
      </c>
      <c r="CS148" s="3"/>
      <c r="CT148" s="9"/>
      <c r="CU148" s="9"/>
      <c r="CV148" s="9"/>
      <c r="CW148" s="9"/>
    </row>
    <row r="149" spans="1:101" ht="11.25" customHeight="1" x14ac:dyDescent="0.2">
      <c r="A149" s="22" t="str">
        <f>IF(D149&lt;&gt;"",MAX($A$7:A148)+1,"")</f>
        <v/>
      </c>
      <c r="B149" s="45"/>
      <c r="C149" s="45"/>
      <c r="D149" s="46"/>
      <c r="E149" s="46"/>
      <c r="F149" s="46"/>
      <c r="G149" s="70"/>
      <c r="H149" s="47" t="str">
        <f t="shared" si="86"/>
        <v/>
      </c>
      <c r="I149" s="46"/>
      <c r="J149" s="46"/>
      <c r="K149" s="45"/>
      <c r="L149" s="47" t="str">
        <f t="shared" si="87"/>
        <v/>
      </c>
      <c r="M149" s="46"/>
      <c r="N149" s="46"/>
      <c r="O149" s="45"/>
      <c r="P149" s="45"/>
      <c r="Q149" s="48" t="str">
        <f t="shared" si="88"/>
        <v/>
      </c>
      <c r="R149" s="48" t="str">
        <f t="shared" si="89"/>
        <v/>
      </c>
      <c r="S149" s="48" t="str">
        <f t="shared" si="90"/>
        <v/>
      </c>
      <c r="T149" s="48" t="str">
        <f t="shared" si="91"/>
        <v/>
      </c>
      <c r="U149" s="70"/>
      <c r="V149" s="70"/>
      <c r="W149" s="45"/>
      <c r="X149" s="45"/>
      <c r="Y149" s="45"/>
      <c r="Z149" s="45"/>
      <c r="AA149" s="48" t="str">
        <f t="shared" si="92"/>
        <v/>
      </c>
      <c r="AB149" s="48" t="str">
        <f t="shared" si="93"/>
        <v/>
      </c>
      <c r="AC149" s="3"/>
      <c r="AD149" s="47" t="str">
        <f ca="1">IF(ROW()-7&lt;=MAX($AX$8:$AX$305),CONCATENATE(IF(AND(AZ149&lt;&gt;"",AY149&lt;&gt;"Drážkovanie"),IF(RIGHT(VLOOKUP(ROW()-7,$AX$8:$AZ$305,2,FALSE),4)="dyha","Hrana ",IF(MID(VLOOKUP(ROW()-7,$AX$8:$AZ$305,2,FALSE),1,3)="HPL","","ABS ")),""),VLOOKUP(ROW()-7,$AX$8:$AZ$305,2,FALSE)),IF(ROW()-7&lt;=MAX($AX$8:$AX$305)+1,IF(SUM($AN$7:AN148)&lt;2,"Min. objednávka","Spolu odhad"),IF(AND(ROW()-7&lt;=MAX($AX$8:$AX$305)+2,AD148&lt;&gt;"Spolu odhad"),"Spolu odhad","")))</f>
        <v/>
      </c>
      <c r="AE149" s="47"/>
      <c r="AF149" s="47"/>
      <c r="AG149" s="47" t="str">
        <f t="shared" ca="1" si="94"/>
        <v/>
      </c>
      <c r="AH149" s="47" t="str">
        <f t="shared" ca="1" si="95"/>
        <v/>
      </c>
      <c r="AI149" s="47" t="str">
        <f t="shared" ca="1" si="96"/>
        <v/>
      </c>
      <c r="AJ149" s="117" t="str">
        <f t="shared" ca="1" si="97"/>
        <v/>
      </c>
      <c r="AK149" s="47" t="str">
        <f ca="1">IF(AY149&lt;&gt;"",ROUNDUP(IF(AX149&lt;=$BC$7,SUMIF($BB$8:$BB$299,AY149,$BJ$8:$BJ$299),0)+IF(AND(AX149&gt;$BC$7,AX149&lt;=$BE$7),SUMIF($BD$8:$BD$299,AY149,$BL$8:$BL$299),0)+IF(AND(AX149&gt;MAX($BC$7:$BC$299),AX149&lt;=MAX($BE$7:$BE$299)),SUMIF($BF$8:$BF$299,AY149,$BM$8:$BM$299),0),3),IF(AD149="dovoz odhad",SUMIF($AL$7:AL148,"m2",$AG$7:AG148),IF(AD149="lišta pod 80 mm",$AZ$304,IF(AD149="Drážkovanie",SUM($BN$8:$BN$299),IF(AD149="Zlepovanie (spájanie)",ROUNDUP(SUM($BK$8:$BK$299),3),IF(AD149="Formatovanie zlep. dielcov",ROUNDUP(SUM($BI$8:$BI$299),3),IF(AD149="Otvor na pánt Ø 35 mm",ROUNDUP(SUM($BT$8:$BT$299),3),"")))))))</f>
        <v/>
      </c>
      <c r="AL149" s="47" t="str">
        <f t="shared" ca="1" si="98"/>
        <v/>
      </c>
      <c r="AM149" s="119" t="str">
        <f t="shared" ca="1" si="99"/>
        <v/>
      </c>
      <c r="AN149" s="120" t="str">
        <f ca="1">IF(AD149="","",IF(AD149="Min. objednávka",2-SUM($AN$7:AN148),IF(AD149="Spolu odhad",ROUND(SUM($AN$7:AN148),2),IF(AM149="","???",ROUND(AG149*AM149,2)))))</f>
        <v/>
      </c>
      <c r="AO149" s="3"/>
      <c r="AP149" s="89" t="str">
        <f t="shared" si="100"/>
        <v/>
      </c>
      <c r="AQ149" s="3"/>
      <c r="AR149" s="22">
        <f t="shared" si="101"/>
        <v>1</v>
      </c>
      <c r="AS149" s="3"/>
      <c r="AT149" s="3"/>
      <c r="AU149" s="3"/>
      <c r="AV149" s="3"/>
      <c r="AW149" s="3"/>
      <c r="AX149" s="47" t="str">
        <f>IF(MAX($AX$7:AX148)+1&lt;=$AS$4,MAX($AX$7:AX148)+1,"")</f>
        <v/>
      </c>
      <c r="AY149" s="47" t="str">
        <f>IF(MAX($AX$7:AX148)+1&gt;$AS$4,"",IF(AX149&lt;=$BC$7,VLOOKUP(AX149,BA$8:BB$299,2,FALSE),IF(AX149&lt;=$BE$7,VLOOKUP(AX149,BC$8:BD$299,2,FALSE),IF(AX149&lt;=MAX($BE$8:$BE$299),VLOOKUP(AX149,BE$8:BF$299,2,FALSE),IF(AX149=$AS$4,VLOOKUP(AX149,$AS$4:$AU$4,2,FALSE),"")))))</f>
        <v/>
      </c>
      <c r="AZ149" s="47" t="str">
        <f>IF(MAX($AX$7:AX148)+1&gt;$AS$4,"",IF(AX149&lt;=$BC$7,"",IF(AX149&lt;=$BE$7,MID(VLOOKUP(AX149,BC$8:BD$299,2,FALSE),1,1),IF(AX149&lt;=MAX($BE$8:$BE$299),MID(VLOOKUP(AX149,BE$8:BF$299,2,FALSE),1,1),IF(AX149&lt;=$AS$4,VLOOKUP(AX149,$AS$4:$AU$4,3,FALSE),"")))))</f>
        <v/>
      </c>
      <c r="BA149" s="49" t="str">
        <f>IF(AND(BB149&lt;&gt;"",ISNA(VLOOKUP(BB149,BB$7:BB148,1,FALSE))),MAX(BA$7:BA148)+1,"")</f>
        <v/>
      </c>
      <c r="BB149" s="50" t="str">
        <f t="shared" si="102"/>
        <v/>
      </c>
      <c r="BC149" s="49" t="str">
        <f>IF(AND(BD149&lt;&gt;"",ISNA(VLOOKUP(BD149,BD$7:BD148,1,FALSE))),MAX(BC$7:BC148)+1,"")</f>
        <v/>
      </c>
      <c r="BD149" s="50" t="str">
        <f t="shared" si="103"/>
        <v/>
      </c>
      <c r="BE149" s="49" t="str">
        <f>IF(AND(BF149&lt;&gt;"",ISNA(VLOOKUP(BF149,BF$7:BF148,1,FALSE))),MAX(BE$7:BE148)+1,"")</f>
        <v/>
      </c>
      <c r="BF149" s="50" t="str">
        <f t="shared" si="104"/>
        <v/>
      </c>
      <c r="BG149" s="50" t="str">
        <f t="shared" si="105"/>
        <v xml:space="preserve">22x0,5 </v>
      </c>
      <c r="BH149" s="50" t="str">
        <f t="shared" si="106"/>
        <v xml:space="preserve">22x2 </v>
      </c>
      <c r="BI149" s="47" t="str">
        <f t="shared" si="107"/>
        <v/>
      </c>
      <c r="BJ149" s="47" t="str">
        <f t="shared" si="108"/>
        <v/>
      </c>
      <c r="BK149" s="47" t="str">
        <f t="shared" si="109"/>
        <v/>
      </c>
      <c r="BL149" s="47" t="str">
        <f t="shared" si="110"/>
        <v/>
      </c>
      <c r="BM149" s="47" t="str">
        <f t="shared" si="111"/>
        <v/>
      </c>
      <c r="BN149" s="51" t="str">
        <f t="shared" si="112"/>
        <v/>
      </c>
      <c r="BO149" s="51" t="str">
        <f t="shared" si="113"/>
        <v/>
      </c>
      <c r="BP149" s="51" t="str">
        <f t="shared" si="114"/>
        <v/>
      </c>
      <c r="BQ149" s="51" t="str">
        <f t="shared" si="115"/>
        <v/>
      </c>
      <c r="BR149" s="51" t="str">
        <f t="shared" si="116"/>
        <v/>
      </c>
      <c r="BS149" s="51" t="str">
        <f t="shared" si="117"/>
        <v/>
      </c>
      <c r="BT149" s="47" t="str">
        <f t="shared" si="118"/>
        <v/>
      </c>
      <c r="BU149" s="59" t="s">
        <v>1612</v>
      </c>
      <c r="BV149" s="48" t="s">
        <v>307</v>
      </c>
      <c r="BW149" s="97"/>
      <c r="BX149" s="98"/>
      <c r="BY149" s="88"/>
      <c r="BZ149" s="99"/>
      <c r="CA149" s="100" t="s">
        <v>2438</v>
      </c>
      <c r="CB149" s="101" t="s">
        <v>144</v>
      </c>
      <c r="CC149" s="101">
        <v>363</v>
      </c>
      <c r="CD149" s="100">
        <v>16.880000000000003</v>
      </c>
      <c r="CE149" s="103"/>
      <c r="CF149" s="101" t="s">
        <v>804</v>
      </c>
      <c r="CG149" s="101">
        <v>5.7960000000000003</v>
      </c>
      <c r="CH149" s="101"/>
      <c r="CI149" s="104"/>
      <c r="CJ149" s="105" t="s">
        <v>144</v>
      </c>
      <c r="CL149" s="44"/>
      <c r="CN149" s="52">
        <f t="shared" si="119"/>
        <v>0</v>
      </c>
      <c r="CO149" s="53">
        <f t="shared" si="120"/>
        <v>0</v>
      </c>
      <c r="CP149" s="54">
        <f t="shared" si="121"/>
        <v>0</v>
      </c>
      <c r="CS149" s="3"/>
      <c r="CT149" s="9"/>
      <c r="CU149" s="9"/>
      <c r="CV149" s="9"/>
      <c r="CW149" s="9"/>
    </row>
    <row r="150" spans="1:101" ht="11.25" customHeight="1" x14ac:dyDescent="0.2">
      <c r="A150" s="22" t="str">
        <f>IF(D150&lt;&gt;"",MAX($A$7:A149)+1,"")</f>
        <v/>
      </c>
      <c r="B150" s="45"/>
      <c r="C150" s="45"/>
      <c r="D150" s="46"/>
      <c r="E150" s="46"/>
      <c r="F150" s="46"/>
      <c r="G150" s="70"/>
      <c r="H150" s="47" t="str">
        <f t="shared" si="86"/>
        <v/>
      </c>
      <c r="I150" s="46"/>
      <c r="J150" s="46"/>
      <c r="K150" s="45"/>
      <c r="L150" s="47" t="str">
        <f t="shared" si="87"/>
        <v/>
      </c>
      <c r="M150" s="46"/>
      <c r="N150" s="46"/>
      <c r="O150" s="45"/>
      <c r="P150" s="45"/>
      <c r="Q150" s="48" t="str">
        <f t="shared" si="88"/>
        <v/>
      </c>
      <c r="R150" s="48" t="str">
        <f t="shared" si="89"/>
        <v/>
      </c>
      <c r="S150" s="48" t="str">
        <f t="shared" si="90"/>
        <v/>
      </c>
      <c r="T150" s="48" t="str">
        <f t="shared" si="91"/>
        <v/>
      </c>
      <c r="U150" s="70"/>
      <c r="V150" s="70"/>
      <c r="W150" s="45"/>
      <c r="X150" s="45"/>
      <c r="Y150" s="45"/>
      <c r="Z150" s="45"/>
      <c r="AA150" s="48" t="str">
        <f t="shared" si="92"/>
        <v/>
      </c>
      <c r="AB150" s="48" t="str">
        <f t="shared" si="93"/>
        <v/>
      </c>
      <c r="AC150" s="3"/>
      <c r="AD150" s="47" t="str">
        <f ca="1">IF(ROW()-7&lt;=MAX($AX$8:$AX$305),CONCATENATE(IF(AND(AZ150&lt;&gt;"",AY150&lt;&gt;"Drážkovanie"),IF(RIGHT(VLOOKUP(ROW()-7,$AX$8:$AZ$305,2,FALSE),4)="dyha","Hrana ",IF(MID(VLOOKUP(ROW()-7,$AX$8:$AZ$305,2,FALSE),1,3)="HPL","","ABS ")),""),VLOOKUP(ROW()-7,$AX$8:$AZ$305,2,FALSE)),IF(ROW()-7&lt;=MAX($AX$8:$AX$305)+1,IF(SUM($AN$7:AN149)&lt;2,"Min. objednávka","Spolu odhad"),IF(AND(ROW()-7&lt;=MAX($AX$8:$AX$305)+2,AD149&lt;&gt;"Spolu odhad"),"Spolu odhad","")))</f>
        <v/>
      </c>
      <c r="AE150" s="47"/>
      <c r="AF150" s="47"/>
      <c r="AG150" s="47" t="str">
        <f t="shared" ca="1" si="94"/>
        <v/>
      </c>
      <c r="AH150" s="47" t="str">
        <f t="shared" ca="1" si="95"/>
        <v/>
      </c>
      <c r="AI150" s="47" t="str">
        <f t="shared" ca="1" si="96"/>
        <v/>
      </c>
      <c r="AJ150" s="117" t="str">
        <f t="shared" ca="1" si="97"/>
        <v/>
      </c>
      <c r="AK150" s="47" t="str">
        <f ca="1">IF(AY150&lt;&gt;"",ROUNDUP(IF(AX150&lt;=$BC$7,SUMIF($BB$8:$BB$299,AY150,$BJ$8:$BJ$299),0)+IF(AND(AX150&gt;$BC$7,AX150&lt;=$BE$7),SUMIF($BD$8:$BD$299,AY150,$BL$8:$BL$299),0)+IF(AND(AX150&gt;MAX($BC$7:$BC$299),AX150&lt;=MAX($BE$7:$BE$299)),SUMIF($BF$8:$BF$299,AY150,$BM$8:$BM$299),0),3),IF(AD150="dovoz odhad",SUMIF($AL$7:AL149,"m2",$AG$7:AG149),IF(AD150="lišta pod 80 mm",$AZ$304,IF(AD150="Drážkovanie",SUM($BN$8:$BN$299),IF(AD150="Zlepovanie (spájanie)",ROUNDUP(SUM($BK$8:$BK$299),3),IF(AD150="Formatovanie zlep. dielcov",ROUNDUP(SUM($BI$8:$BI$299),3),IF(AD150="Otvor na pánt Ø 35 mm",ROUNDUP(SUM($BT$8:$BT$299),3),"")))))))</f>
        <v/>
      </c>
      <c r="AL150" s="47" t="str">
        <f t="shared" ca="1" si="98"/>
        <v/>
      </c>
      <c r="AM150" s="119" t="str">
        <f t="shared" ca="1" si="99"/>
        <v/>
      </c>
      <c r="AN150" s="120" t="str">
        <f ca="1">IF(AD150="","",IF(AD150="Min. objednávka",2-SUM($AN$7:AN149),IF(AD150="Spolu odhad",ROUND(SUM($AN$7:AN149),2),IF(AM150="","???",ROUND(AG150*AM150,2)))))</f>
        <v/>
      </c>
      <c r="AO150" s="3"/>
      <c r="AP150" s="89" t="str">
        <f t="shared" si="100"/>
        <v/>
      </c>
      <c r="AQ150" s="3"/>
      <c r="AR150" s="22">
        <f t="shared" si="101"/>
        <v>1</v>
      </c>
      <c r="AS150" s="3"/>
      <c r="AT150" s="3"/>
      <c r="AU150" s="3"/>
      <c r="AV150" s="3"/>
      <c r="AW150" s="3"/>
      <c r="AX150" s="47" t="str">
        <f>IF(MAX($AX$7:AX149)+1&lt;=$AS$4,MAX($AX$7:AX149)+1,"")</f>
        <v/>
      </c>
      <c r="AY150" s="47" t="str">
        <f>IF(MAX($AX$7:AX149)+1&gt;$AS$4,"",IF(AX150&lt;=$BC$7,VLOOKUP(AX150,BA$8:BB$299,2,FALSE),IF(AX150&lt;=$BE$7,VLOOKUP(AX150,BC$8:BD$299,2,FALSE),IF(AX150&lt;=MAX($BE$8:$BE$299),VLOOKUP(AX150,BE$8:BF$299,2,FALSE),IF(AX150=$AS$4,VLOOKUP(AX150,$AS$4:$AU$4,2,FALSE),"")))))</f>
        <v/>
      </c>
      <c r="AZ150" s="47" t="str">
        <f>IF(MAX($AX$7:AX149)+1&gt;$AS$4,"",IF(AX150&lt;=$BC$7,"",IF(AX150&lt;=$BE$7,MID(VLOOKUP(AX150,BC$8:BD$299,2,FALSE),1,1),IF(AX150&lt;=MAX($BE$8:$BE$299),MID(VLOOKUP(AX150,BE$8:BF$299,2,FALSE),1,1),IF(AX150&lt;=$AS$4,VLOOKUP(AX150,$AS$4:$AU$4,3,FALSE),"")))))</f>
        <v/>
      </c>
      <c r="BA150" s="49" t="str">
        <f>IF(AND(BB150&lt;&gt;"",ISNA(VLOOKUP(BB150,BB$7:BB149,1,FALSE))),MAX(BA$7:BA149)+1,"")</f>
        <v/>
      </c>
      <c r="BB150" s="50" t="str">
        <f t="shared" si="102"/>
        <v/>
      </c>
      <c r="BC150" s="49" t="str">
        <f>IF(AND(BD150&lt;&gt;"",ISNA(VLOOKUP(BD150,BD$7:BD149,1,FALSE))),MAX(BC$7:BC149)+1,"")</f>
        <v/>
      </c>
      <c r="BD150" s="50" t="str">
        <f t="shared" si="103"/>
        <v/>
      </c>
      <c r="BE150" s="49" t="str">
        <f>IF(AND(BF150&lt;&gt;"",ISNA(VLOOKUP(BF150,BF$7:BF149,1,FALSE))),MAX(BE$7:BE149)+1,"")</f>
        <v/>
      </c>
      <c r="BF150" s="50" t="str">
        <f t="shared" si="104"/>
        <v/>
      </c>
      <c r="BG150" s="50" t="str">
        <f t="shared" si="105"/>
        <v xml:space="preserve">22x0,5 </v>
      </c>
      <c r="BH150" s="50" t="str">
        <f t="shared" si="106"/>
        <v xml:space="preserve">22x2 </v>
      </c>
      <c r="BI150" s="47" t="str">
        <f t="shared" si="107"/>
        <v/>
      </c>
      <c r="BJ150" s="47" t="str">
        <f t="shared" si="108"/>
        <v/>
      </c>
      <c r="BK150" s="47" t="str">
        <f t="shared" si="109"/>
        <v/>
      </c>
      <c r="BL150" s="47" t="str">
        <f t="shared" si="110"/>
        <v/>
      </c>
      <c r="BM150" s="47" t="str">
        <f t="shared" si="111"/>
        <v/>
      </c>
      <c r="BN150" s="51" t="str">
        <f t="shared" si="112"/>
        <v/>
      </c>
      <c r="BO150" s="51" t="str">
        <f t="shared" si="113"/>
        <v/>
      </c>
      <c r="BP150" s="51" t="str">
        <f t="shared" si="114"/>
        <v/>
      </c>
      <c r="BQ150" s="51" t="str">
        <f t="shared" si="115"/>
        <v/>
      </c>
      <c r="BR150" s="51" t="str">
        <f t="shared" si="116"/>
        <v/>
      </c>
      <c r="BS150" s="51" t="str">
        <f t="shared" si="117"/>
        <v/>
      </c>
      <c r="BT150" s="47" t="str">
        <f t="shared" si="118"/>
        <v/>
      </c>
      <c r="BU150" s="59" t="s">
        <v>1613</v>
      </c>
      <c r="BV150" s="48" t="s">
        <v>309</v>
      </c>
      <c r="BW150" s="97"/>
      <c r="BX150" s="98"/>
      <c r="BY150" s="88"/>
      <c r="BZ150" s="99"/>
      <c r="CA150" s="100" t="s">
        <v>2439</v>
      </c>
      <c r="CB150" s="101" t="s">
        <v>145</v>
      </c>
      <c r="CC150" s="101">
        <v>364</v>
      </c>
      <c r="CD150" s="100">
        <v>34.58</v>
      </c>
      <c r="CE150" s="103"/>
      <c r="CF150" s="101" t="s">
        <v>804</v>
      </c>
      <c r="CG150" s="101">
        <v>5.7960000000000003</v>
      </c>
      <c r="CH150" s="101"/>
      <c r="CI150" s="104"/>
      <c r="CJ150" s="105" t="s">
        <v>145</v>
      </c>
      <c r="CL150" s="44"/>
      <c r="CN150" s="52">
        <f t="shared" si="119"/>
        <v>0</v>
      </c>
      <c r="CO150" s="53">
        <f t="shared" si="120"/>
        <v>0</v>
      </c>
      <c r="CP150" s="54">
        <f t="shared" si="121"/>
        <v>0</v>
      </c>
      <c r="CS150" s="3"/>
      <c r="CT150" s="9"/>
      <c r="CU150" s="9"/>
      <c r="CV150" s="9"/>
      <c r="CW150" s="9"/>
    </row>
    <row r="151" spans="1:101" ht="11.25" customHeight="1" x14ac:dyDescent="0.2">
      <c r="A151" s="22" t="str">
        <f>IF(D151&lt;&gt;"",MAX($A$7:A150)+1,"")</f>
        <v/>
      </c>
      <c r="B151" s="45"/>
      <c r="C151" s="45"/>
      <c r="D151" s="46"/>
      <c r="E151" s="46"/>
      <c r="F151" s="46"/>
      <c r="G151" s="70"/>
      <c r="H151" s="47" t="str">
        <f t="shared" si="86"/>
        <v/>
      </c>
      <c r="I151" s="46"/>
      <c r="J151" s="46"/>
      <c r="K151" s="45"/>
      <c r="L151" s="47" t="str">
        <f t="shared" si="87"/>
        <v/>
      </c>
      <c r="M151" s="46"/>
      <c r="N151" s="46"/>
      <c r="O151" s="45"/>
      <c r="P151" s="45"/>
      <c r="Q151" s="48" t="str">
        <f t="shared" si="88"/>
        <v/>
      </c>
      <c r="R151" s="48" t="str">
        <f t="shared" si="89"/>
        <v/>
      </c>
      <c r="S151" s="48" t="str">
        <f t="shared" si="90"/>
        <v/>
      </c>
      <c r="T151" s="48" t="str">
        <f t="shared" si="91"/>
        <v/>
      </c>
      <c r="U151" s="70"/>
      <c r="V151" s="70"/>
      <c r="W151" s="45"/>
      <c r="X151" s="45"/>
      <c r="Y151" s="45"/>
      <c r="Z151" s="45"/>
      <c r="AA151" s="48" t="str">
        <f t="shared" si="92"/>
        <v/>
      </c>
      <c r="AB151" s="48" t="str">
        <f t="shared" si="93"/>
        <v/>
      </c>
      <c r="AC151" s="3"/>
      <c r="AD151" s="47" t="str">
        <f ca="1">IF(ROW()-7&lt;=MAX($AX$8:$AX$305),CONCATENATE(IF(AND(AZ151&lt;&gt;"",AY151&lt;&gt;"Drážkovanie"),IF(RIGHT(VLOOKUP(ROW()-7,$AX$8:$AZ$305,2,FALSE),4)="dyha","Hrana ",IF(MID(VLOOKUP(ROW()-7,$AX$8:$AZ$305,2,FALSE),1,3)="HPL","","ABS ")),""),VLOOKUP(ROW()-7,$AX$8:$AZ$305,2,FALSE)),IF(ROW()-7&lt;=MAX($AX$8:$AX$305)+1,IF(SUM($AN$7:AN150)&lt;2,"Min. objednávka","Spolu odhad"),IF(AND(ROW()-7&lt;=MAX($AX$8:$AX$305)+2,AD150&lt;&gt;"Spolu odhad"),"Spolu odhad","")))</f>
        <v/>
      </c>
      <c r="AE151" s="47"/>
      <c r="AF151" s="47"/>
      <c r="AG151" s="47" t="str">
        <f t="shared" ca="1" si="94"/>
        <v/>
      </c>
      <c r="AH151" s="47" t="str">
        <f t="shared" ca="1" si="95"/>
        <v/>
      </c>
      <c r="AI151" s="47" t="str">
        <f t="shared" ca="1" si="96"/>
        <v/>
      </c>
      <c r="AJ151" s="117" t="str">
        <f t="shared" ca="1" si="97"/>
        <v/>
      </c>
      <c r="AK151" s="47" t="str">
        <f ca="1">IF(AY151&lt;&gt;"",ROUNDUP(IF(AX151&lt;=$BC$7,SUMIF($BB$8:$BB$299,AY151,$BJ$8:$BJ$299),0)+IF(AND(AX151&gt;$BC$7,AX151&lt;=$BE$7),SUMIF($BD$8:$BD$299,AY151,$BL$8:$BL$299),0)+IF(AND(AX151&gt;MAX($BC$7:$BC$299),AX151&lt;=MAX($BE$7:$BE$299)),SUMIF($BF$8:$BF$299,AY151,$BM$8:$BM$299),0),3),IF(AD151="dovoz odhad",SUMIF($AL$7:AL150,"m2",$AG$7:AG150),IF(AD151="lišta pod 80 mm",$AZ$304,IF(AD151="Drážkovanie",SUM($BN$8:$BN$299),IF(AD151="Zlepovanie (spájanie)",ROUNDUP(SUM($BK$8:$BK$299),3),IF(AD151="Formatovanie zlep. dielcov",ROUNDUP(SUM($BI$8:$BI$299),3),IF(AD151="Otvor na pánt Ø 35 mm",ROUNDUP(SUM($BT$8:$BT$299),3),"")))))))</f>
        <v/>
      </c>
      <c r="AL151" s="47" t="str">
        <f t="shared" ca="1" si="98"/>
        <v/>
      </c>
      <c r="AM151" s="119" t="str">
        <f t="shared" ca="1" si="99"/>
        <v/>
      </c>
      <c r="AN151" s="120" t="str">
        <f ca="1">IF(AD151="","",IF(AD151="Min. objednávka",2-SUM($AN$7:AN150),IF(AD151="Spolu odhad",ROUND(SUM($AN$7:AN150),2),IF(AM151="","???",ROUND(AG151*AM151,2)))))</f>
        <v/>
      </c>
      <c r="AO151" s="3"/>
      <c r="AP151" s="89" t="str">
        <f t="shared" si="100"/>
        <v/>
      </c>
      <c r="AQ151" s="3"/>
      <c r="AR151" s="22">
        <f t="shared" si="101"/>
        <v>1</v>
      </c>
      <c r="AS151" s="3"/>
      <c r="AT151" s="3"/>
      <c r="AU151" s="3"/>
      <c r="AV151" s="3"/>
      <c r="AW151" s="3"/>
      <c r="AX151" s="47" t="str">
        <f>IF(MAX($AX$7:AX150)+1&lt;=$AS$4,MAX($AX$7:AX150)+1,"")</f>
        <v/>
      </c>
      <c r="AY151" s="47" t="str">
        <f>IF(MAX($AX$7:AX150)+1&gt;$AS$4,"",IF(AX151&lt;=$BC$7,VLOOKUP(AX151,BA$8:BB$299,2,FALSE),IF(AX151&lt;=$BE$7,VLOOKUP(AX151,BC$8:BD$299,2,FALSE),IF(AX151&lt;=MAX($BE$8:$BE$299),VLOOKUP(AX151,BE$8:BF$299,2,FALSE),IF(AX151=$AS$4,VLOOKUP(AX151,$AS$4:$AU$4,2,FALSE),"")))))</f>
        <v/>
      </c>
      <c r="AZ151" s="47" t="str">
        <f>IF(MAX($AX$7:AX150)+1&gt;$AS$4,"",IF(AX151&lt;=$BC$7,"",IF(AX151&lt;=$BE$7,MID(VLOOKUP(AX151,BC$8:BD$299,2,FALSE),1,1),IF(AX151&lt;=MAX($BE$8:$BE$299),MID(VLOOKUP(AX151,BE$8:BF$299,2,FALSE),1,1),IF(AX151&lt;=$AS$4,VLOOKUP(AX151,$AS$4:$AU$4,3,FALSE),"")))))</f>
        <v/>
      </c>
      <c r="BA151" s="49" t="str">
        <f>IF(AND(BB151&lt;&gt;"",ISNA(VLOOKUP(BB151,BB$7:BB150,1,FALSE))),MAX(BA$7:BA150)+1,"")</f>
        <v/>
      </c>
      <c r="BB151" s="50" t="str">
        <f t="shared" si="102"/>
        <v/>
      </c>
      <c r="BC151" s="49" t="str">
        <f>IF(AND(BD151&lt;&gt;"",ISNA(VLOOKUP(BD151,BD$7:BD150,1,FALSE))),MAX(BC$7:BC150)+1,"")</f>
        <v/>
      </c>
      <c r="BD151" s="50" t="str">
        <f t="shared" si="103"/>
        <v/>
      </c>
      <c r="BE151" s="49" t="str">
        <f>IF(AND(BF151&lt;&gt;"",ISNA(VLOOKUP(BF151,BF$7:BF150,1,FALSE))),MAX(BE$7:BE150)+1,"")</f>
        <v/>
      </c>
      <c r="BF151" s="50" t="str">
        <f t="shared" si="104"/>
        <v/>
      </c>
      <c r="BG151" s="50" t="str">
        <f t="shared" si="105"/>
        <v xml:space="preserve">22x0,5 </v>
      </c>
      <c r="BH151" s="50" t="str">
        <f t="shared" si="106"/>
        <v xml:space="preserve">22x2 </v>
      </c>
      <c r="BI151" s="47" t="str">
        <f t="shared" si="107"/>
        <v/>
      </c>
      <c r="BJ151" s="47" t="str">
        <f t="shared" si="108"/>
        <v/>
      </c>
      <c r="BK151" s="47" t="str">
        <f t="shared" si="109"/>
        <v/>
      </c>
      <c r="BL151" s="47" t="str">
        <f t="shared" si="110"/>
        <v/>
      </c>
      <c r="BM151" s="47" t="str">
        <f t="shared" si="111"/>
        <v/>
      </c>
      <c r="BN151" s="51" t="str">
        <f t="shared" si="112"/>
        <v/>
      </c>
      <c r="BO151" s="51" t="str">
        <f t="shared" si="113"/>
        <v/>
      </c>
      <c r="BP151" s="51" t="str">
        <f t="shared" si="114"/>
        <v/>
      </c>
      <c r="BQ151" s="51" t="str">
        <f t="shared" si="115"/>
        <v/>
      </c>
      <c r="BR151" s="51" t="str">
        <f t="shared" si="116"/>
        <v/>
      </c>
      <c r="BS151" s="51" t="str">
        <f t="shared" si="117"/>
        <v/>
      </c>
      <c r="BT151" s="47" t="str">
        <f t="shared" si="118"/>
        <v/>
      </c>
      <c r="BU151" s="59" t="s">
        <v>1614</v>
      </c>
      <c r="BV151" s="48" t="s">
        <v>1623</v>
      </c>
      <c r="BW151" s="97"/>
      <c r="BX151" s="98"/>
      <c r="BY151" s="88"/>
      <c r="BZ151" s="99"/>
      <c r="CA151" s="100" t="s">
        <v>2440</v>
      </c>
      <c r="CB151" s="101" t="s">
        <v>146</v>
      </c>
      <c r="CC151" s="101">
        <v>365</v>
      </c>
      <c r="CD151" s="100">
        <v>15.27</v>
      </c>
      <c r="CE151" s="103"/>
      <c r="CF151" s="101" t="s">
        <v>804</v>
      </c>
      <c r="CG151" s="101">
        <v>5.7960000000000003</v>
      </c>
      <c r="CH151" s="101"/>
      <c r="CI151" s="104"/>
      <c r="CJ151" s="105" t="s">
        <v>146</v>
      </c>
      <c r="CL151" s="44"/>
      <c r="CN151" s="52">
        <f t="shared" si="119"/>
        <v>0</v>
      </c>
      <c r="CO151" s="53">
        <f t="shared" si="120"/>
        <v>0</v>
      </c>
      <c r="CP151" s="54">
        <f t="shared" si="121"/>
        <v>0</v>
      </c>
      <c r="CS151" s="3"/>
      <c r="CT151" s="9"/>
      <c r="CU151" s="9"/>
      <c r="CV151" s="9"/>
      <c r="CW151" s="9"/>
    </row>
    <row r="152" spans="1:101" ht="15" customHeight="1" x14ac:dyDescent="0.2">
      <c r="A152" s="22" t="str">
        <f>IF(D152&lt;&gt;"",MAX($A$7:A151)+1,"")</f>
        <v/>
      </c>
      <c r="B152" s="45"/>
      <c r="C152" s="45"/>
      <c r="D152" s="46"/>
      <c r="E152" s="46"/>
      <c r="F152" s="46"/>
      <c r="G152" s="70"/>
      <c r="H152" s="47" t="str">
        <f t="shared" si="86"/>
        <v/>
      </c>
      <c r="I152" s="46"/>
      <c r="J152" s="46"/>
      <c r="K152" s="45"/>
      <c r="L152" s="47" t="str">
        <f t="shared" si="87"/>
        <v/>
      </c>
      <c r="M152" s="46"/>
      <c r="N152" s="46"/>
      <c r="O152" s="45"/>
      <c r="P152" s="45"/>
      <c r="Q152" s="48" t="str">
        <f t="shared" si="88"/>
        <v/>
      </c>
      <c r="R152" s="48" t="str">
        <f t="shared" si="89"/>
        <v/>
      </c>
      <c r="S152" s="48" t="str">
        <f t="shared" si="90"/>
        <v/>
      </c>
      <c r="T152" s="48" t="str">
        <f t="shared" si="91"/>
        <v/>
      </c>
      <c r="U152" s="70"/>
      <c r="V152" s="70"/>
      <c r="W152" s="45"/>
      <c r="X152" s="45"/>
      <c r="Y152" s="45"/>
      <c r="Z152" s="45"/>
      <c r="AA152" s="48" t="str">
        <f t="shared" si="92"/>
        <v/>
      </c>
      <c r="AB152" s="48" t="str">
        <f t="shared" si="93"/>
        <v/>
      </c>
      <c r="AC152" s="3"/>
      <c r="AD152" s="47" t="str">
        <f ca="1">IF(ROW()-7&lt;=MAX($AX$8:$AX$305),CONCATENATE(IF(AND(AZ152&lt;&gt;"",AY152&lt;&gt;"Drážkovanie"),IF(RIGHT(VLOOKUP(ROW()-7,$AX$8:$AZ$305,2,FALSE),4)="dyha","Hrana ",IF(MID(VLOOKUP(ROW()-7,$AX$8:$AZ$305,2,FALSE),1,3)="HPL","","ABS ")),""),VLOOKUP(ROW()-7,$AX$8:$AZ$305,2,FALSE)),IF(ROW()-7&lt;=MAX($AX$8:$AX$305)+1,IF(SUM($AN$7:AN151)&lt;2,"Min. objednávka","Spolu odhad"),IF(AND(ROW()-7&lt;=MAX($AX$8:$AX$305)+2,AD151&lt;&gt;"Spolu odhad"),"Spolu odhad","")))</f>
        <v/>
      </c>
      <c r="AE152" s="47"/>
      <c r="AF152" s="47"/>
      <c r="AG152" s="47" t="str">
        <f t="shared" ca="1" si="94"/>
        <v/>
      </c>
      <c r="AH152" s="47" t="str">
        <f t="shared" ca="1" si="95"/>
        <v/>
      </c>
      <c r="AI152" s="47" t="str">
        <f t="shared" ca="1" si="96"/>
        <v/>
      </c>
      <c r="AJ152" s="117" t="str">
        <f t="shared" ca="1" si="97"/>
        <v/>
      </c>
      <c r="AK152" s="47" t="str">
        <f ca="1">IF(AY152&lt;&gt;"",ROUNDUP(IF(AX152&lt;=$BC$7,SUMIF($BB$8:$BB$299,AY152,$BJ$8:$BJ$299),0)+IF(AND(AX152&gt;$BC$7,AX152&lt;=$BE$7),SUMIF($BD$8:$BD$299,AY152,$BL$8:$BL$299),0)+IF(AND(AX152&gt;MAX($BC$7:$BC$299),AX152&lt;=MAX($BE$7:$BE$299)),SUMIF($BF$8:$BF$299,AY152,$BM$8:$BM$299),0),3),IF(AD152="dovoz odhad",SUMIF($AL$7:AL151,"m2",$AG$7:AG151),IF(AD152="lišta pod 80 mm",$AZ$304,IF(AD152="Drážkovanie",SUM($BN$8:$BN$299),IF(AD152="Zlepovanie (spájanie)",ROUNDUP(SUM($BK$8:$BK$299),3),IF(AD152="Formatovanie zlep. dielcov",ROUNDUP(SUM($BI$8:$BI$299),3),IF(AD152="Otvor na pánt Ø 35 mm",ROUNDUP(SUM($BT$8:$BT$299),3),"")))))))</f>
        <v/>
      </c>
      <c r="AL152" s="47" t="str">
        <f t="shared" ca="1" si="98"/>
        <v/>
      </c>
      <c r="AM152" s="119" t="str">
        <f t="shared" ca="1" si="99"/>
        <v/>
      </c>
      <c r="AN152" s="120" t="str">
        <f ca="1">IF(AD152="","",IF(AD152="Min. objednávka",2-SUM($AN$7:AN151),IF(AD152="Spolu odhad",ROUND(SUM($AN$7:AN151),2),IF(AM152="","???",ROUND(AG152*AM152,2)))))</f>
        <v/>
      </c>
      <c r="AO152" s="3"/>
      <c r="AP152" s="89" t="str">
        <f t="shared" si="100"/>
        <v/>
      </c>
      <c r="AQ152" s="3"/>
      <c r="AR152" s="22">
        <f t="shared" si="101"/>
        <v>1</v>
      </c>
      <c r="AS152" s="3"/>
      <c r="AT152" s="3"/>
      <c r="AU152" s="3"/>
      <c r="AV152" s="3"/>
      <c r="AW152" s="3"/>
      <c r="AX152" s="47" t="str">
        <f>IF(MAX($AX$7:AX151)+1&lt;=$AS$4,MAX($AX$7:AX151)+1,"")</f>
        <v/>
      </c>
      <c r="AY152" s="47" t="str">
        <f>IF(MAX($AX$7:AX151)+1&gt;$AS$4,"",IF(AX152&lt;=$BC$7,VLOOKUP(AX152,BA$8:BB$299,2,FALSE),IF(AX152&lt;=$BE$7,VLOOKUP(AX152,BC$8:BD$299,2,FALSE),IF(AX152&lt;=MAX($BE$8:$BE$299),VLOOKUP(AX152,BE$8:BF$299,2,FALSE),IF(AX152=$AS$4,VLOOKUP(AX152,$AS$4:$AU$4,2,FALSE),"")))))</f>
        <v/>
      </c>
      <c r="AZ152" s="47" t="str">
        <f>IF(MAX($AX$7:AX151)+1&gt;$AS$4,"",IF(AX152&lt;=$BC$7,"",IF(AX152&lt;=$BE$7,MID(VLOOKUP(AX152,BC$8:BD$299,2,FALSE),1,1),IF(AX152&lt;=MAX($BE$8:$BE$299),MID(VLOOKUP(AX152,BE$8:BF$299,2,FALSE),1,1),IF(AX152&lt;=$AS$4,VLOOKUP(AX152,$AS$4:$AU$4,3,FALSE),"")))))</f>
        <v/>
      </c>
      <c r="BA152" s="49" t="str">
        <f>IF(AND(BB152&lt;&gt;"",ISNA(VLOOKUP(BB152,BB$7:BB151,1,FALSE))),MAX(BA$7:BA151)+1,"")</f>
        <v/>
      </c>
      <c r="BB152" s="50" t="str">
        <f t="shared" si="102"/>
        <v/>
      </c>
      <c r="BC152" s="49" t="str">
        <f>IF(AND(BD152&lt;&gt;"",ISNA(VLOOKUP(BD152,BD$7:BD151,1,FALSE))),MAX(BC$7:BC151)+1,"")</f>
        <v/>
      </c>
      <c r="BD152" s="50" t="str">
        <f t="shared" si="103"/>
        <v/>
      </c>
      <c r="BE152" s="49" t="str">
        <f>IF(AND(BF152&lt;&gt;"",ISNA(VLOOKUP(BF152,BF$7:BF151,1,FALSE))),MAX(BE$7:BE151)+1,"")</f>
        <v/>
      </c>
      <c r="BF152" s="50" t="str">
        <f t="shared" si="104"/>
        <v/>
      </c>
      <c r="BG152" s="50" t="str">
        <f t="shared" si="105"/>
        <v xml:space="preserve">22x0,5 </v>
      </c>
      <c r="BH152" s="50" t="str">
        <f t="shared" si="106"/>
        <v xml:space="preserve">22x2 </v>
      </c>
      <c r="BI152" s="47" t="str">
        <f t="shared" si="107"/>
        <v/>
      </c>
      <c r="BJ152" s="47" t="str">
        <f t="shared" si="108"/>
        <v/>
      </c>
      <c r="BK152" s="47" t="str">
        <f t="shared" si="109"/>
        <v/>
      </c>
      <c r="BL152" s="47" t="str">
        <f t="shared" si="110"/>
        <v/>
      </c>
      <c r="BM152" s="47" t="str">
        <f t="shared" si="111"/>
        <v/>
      </c>
      <c r="BN152" s="51" t="str">
        <f t="shared" si="112"/>
        <v/>
      </c>
      <c r="BO152" s="51" t="str">
        <f t="shared" si="113"/>
        <v/>
      </c>
      <c r="BP152" s="51" t="str">
        <f t="shared" si="114"/>
        <v/>
      </c>
      <c r="BQ152" s="51" t="str">
        <f t="shared" si="115"/>
        <v/>
      </c>
      <c r="BR152" s="51" t="str">
        <f t="shared" si="116"/>
        <v/>
      </c>
      <c r="BS152" s="51" t="str">
        <f t="shared" si="117"/>
        <v/>
      </c>
      <c r="BT152" s="47" t="str">
        <f t="shared" si="118"/>
        <v/>
      </c>
      <c r="BU152" s="59" t="s">
        <v>1615</v>
      </c>
      <c r="BV152" s="48" t="s">
        <v>1624</v>
      </c>
      <c r="BW152" s="97"/>
      <c r="BX152" s="98"/>
      <c r="BY152" s="88"/>
      <c r="BZ152" s="99"/>
      <c r="CA152" s="100" t="s">
        <v>2441</v>
      </c>
      <c r="CB152" s="101" t="s">
        <v>147</v>
      </c>
      <c r="CC152" s="101">
        <v>366</v>
      </c>
      <c r="CD152" s="100">
        <v>16.8</v>
      </c>
      <c r="CE152" s="103"/>
      <c r="CF152" s="101" t="s">
        <v>804</v>
      </c>
      <c r="CG152" s="101">
        <v>5.7960000000000003</v>
      </c>
      <c r="CH152" s="101"/>
      <c r="CI152" s="104"/>
      <c r="CJ152" s="105" t="s">
        <v>147</v>
      </c>
      <c r="CL152" s="44"/>
      <c r="CN152" s="52">
        <f t="shared" si="119"/>
        <v>0</v>
      </c>
      <c r="CO152" s="53">
        <f t="shared" si="120"/>
        <v>0</v>
      </c>
      <c r="CP152" s="54">
        <f t="shared" si="121"/>
        <v>0</v>
      </c>
      <c r="CS152" s="3"/>
      <c r="CT152" s="9"/>
      <c r="CU152" s="9"/>
      <c r="CV152" s="9"/>
      <c r="CW152" s="9"/>
    </row>
    <row r="153" spans="1:101" ht="9.9499999999999993" customHeight="1" x14ac:dyDescent="0.2">
      <c r="A153" s="22" t="str">
        <f>IF(D153&lt;&gt;"",MAX($A$7:A152)+1,"")</f>
        <v/>
      </c>
      <c r="B153" s="45"/>
      <c r="C153" s="45"/>
      <c r="D153" s="46"/>
      <c r="E153" s="46"/>
      <c r="F153" s="46"/>
      <c r="G153" s="70"/>
      <c r="H153" s="47" t="str">
        <f t="shared" si="86"/>
        <v/>
      </c>
      <c r="I153" s="46"/>
      <c r="J153" s="46"/>
      <c r="K153" s="45"/>
      <c r="L153" s="47" t="str">
        <f t="shared" si="87"/>
        <v/>
      </c>
      <c r="M153" s="46"/>
      <c r="N153" s="46"/>
      <c r="O153" s="45"/>
      <c r="P153" s="45"/>
      <c r="Q153" s="48" t="str">
        <f t="shared" ref="Q153" si="122">IF(D153="","",IF(C153="",Q152,IF(ISNA(VLOOKUP(C153,$CB$11:$CI$700,2,FALSE)),CONCATENATE("NEW",A153),VLOOKUP(C153,$CB$11:$CI$700,2,FALSE))))</f>
        <v/>
      </c>
      <c r="R153" s="48" t="str">
        <f t="shared" ref="R153" si="123">IF(D153="","",IF(C153="",R152,C153))</f>
        <v/>
      </c>
      <c r="S153" s="48" t="str">
        <f t="shared" ref="S153" si="124">IF(D153="","",IF(AA153="","",IF(AA153=99999,G153,IF(G153="",S152,CONCATENATE(IF(RIGHT(G153,4)="dyha","h",IF(MID(G153,1,3)="HPL","l","a")),AA153)))))</f>
        <v/>
      </c>
      <c r="T153" s="48" t="str">
        <f t="shared" ref="T153" si="125">IF(D153="","",IF(AB153="","",IF(AB153=99999,K153,IF(K153="",T152,CONCATENATE(IF(RIGHT(K153,4)="dyha",HLOOKUP(MID(K153,1,FIND(" ",K153,1)-1),$BG$1:$BJ$3,3,FALSE),HLOOKUP(IF(MID(K153,1,5)="22x1*","22x1* ",MID(K153,1,FIND(" ",K153,1)-1)),$AZ$1:$BF$3,3,FALSE)),AB153)))))</f>
        <v/>
      </c>
      <c r="U153" s="70"/>
      <c r="V153" s="70"/>
      <c r="W153" s="45"/>
      <c r="X153" s="45"/>
      <c r="Y153" s="45"/>
      <c r="Z153" s="45"/>
      <c r="AA153" s="48" t="str">
        <f t="shared" si="92"/>
        <v/>
      </c>
      <c r="AB153" s="48" t="str">
        <f t="shared" si="93"/>
        <v/>
      </c>
      <c r="AC153" s="3"/>
      <c r="AD153" s="47" t="str">
        <f ca="1">IF(ROW()-7&lt;=MAX($AX$8:$AX$305),CONCATENATE(IF(AND(AZ153&lt;&gt;"",AY153&lt;&gt;"Drážkovanie"),IF(RIGHT(VLOOKUP(ROW()-7,$AX$8:$AZ$305,2,FALSE),4)="dyha","Hrana ",IF(MID(VLOOKUP(ROW()-7,$AX$8:$AZ$305,2,FALSE),1,3)="HPL","","ABS ")),""),VLOOKUP(ROW()-7,$AX$8:$AZ$305,2,FALSE)),IF(ROW()-7&lt;=MAX($AX$8:$AX$305)+1,IF(SUM($AN$7:AN152)&lt;2,"Min. objednávka","Spolu odhad"),IF(AND(ROW()-7&lt;=MAX($AX$8:$AX$305)+2,AD152&lt;&gt;"Spolu odhad"),"Spolu odhad","")))</f>
        <v/>
      </c>
      <c r="AE153" s="47"/>
      <c r="AF153" s="47"/>
      <c r="AG153" s="47" t="str">
        <f t="shared" ca="1" si="94"/>
        <v/>
      </c>
      <c r="AH153" s="47" t="str">
        <f t="shared" ca="1" si="95"/>
        <v/>
      </c>
      <c r="AI153" s="47" t="str">
        <f t="shared" ca="1" si="96"/>
        <v/>
      </c>
      <c r="AJ153" s="117" t="str">
        <f t="shared" ca="1" si="97"/>
        <v/>
      </c>
      <c r="AK153" s="47" t="str">
        <f ca="1">IF(AY153&lt;&gt;"",ROUNDUP(IF(AX153&lt;=$BC$7,SUMIF($BB$8:$BB$299,AY153,$BJ$8:$BJ$299),0)+IF(AND(AX153&gt;$BC$7,AX153&lt;=$BE$7),SUMIF($BD$8:$BD$299,AY153,$BL$8:$BL$299),0)+IF(AND(AX153&gt;MAX($BC$7:$BC$299),AX153&lt;=MAX($BE$7:$BE$299)),SUMIF($BF$8:$BF$299,AY153,$BM$8:$BM$299),0),3),IF(AD153="dovoz odhad",SUMIF($AL$7:AL152,"m2",$AG$7:AG152),IF(AD153="lišta pod 80 mm",$AZ$304,IF(AD153="Drážkovanie",SUM($BN$8:$BN$299),IF(AD153="Zlepovanie (spájanie)",ROUNDUP(SUM($BK$8:$BK$299),3),IF(AD153="Formatovanie zlep. dielcov",ROUNDUP(SUM($BI$8:$BI$299),3),IF(AD153="Otvor na pánt Ø 35 mm",ROUNDUP(SUM($BT$8:$BT$299),3),"")))))))</f>
        <v/>
      </c>
      <c r="AL153" s="47" t="str">
        <f t="shared" ca="1" si="98"/>
        <v/>
      </c>
      <c r="AM153" s="119" t="str">
        <f t="shared" ca="1" si="99"/>
        <v/>
      </c>
      <c r="AN153" s="120" t="str">
        <f ca="1">IF(AD153="","",IF(AD153="Min. objednávka",2-SUM($AN$7:AN152),IF(AD153="Spolu odhad",ROUND(SUM($AN$7:AN152),2),IF(AM153="","???",ROUND(AG153*AM153,2)))))</f>
        <v/>
      </c>
      <c r="AO153" s="3"/>
      <c r="AP153" s="89" t="str">
        <f t="shared" si="100"/>
        <v/>
      </c>
      <c r="AQ153" s="3"/>
      <c r="AR153" s="22">
        <f t="shared" si="101"/>
        <v>1</v>
      </c>
      <c r="AS153" s="3"/>
      <c r="AT153" s="3"/>
      <c r="AU153" s="3"/>
      <c r="AV153" s="3"/>
      <c r="AW153" s="3"/>
      <c r="AX153" s="47" t="str">
        <f>IF(MAX($AX$7:AX152)+1&lt;=$AS$4,MAX($AX$7:AX152)+1,"")</f>
        <v/>
      </c>
      <c r="AY153" s="47" t="str">
        <f>IF(MAX($AX$7:AX152)+1&gt;$AS$4,"",IF(AX153&lt;=$BC$7,VLOOKUP(AX153,BA$8:BB$299,2,FALSE),IF(AX153&lt;=$BE$7,VLOOKUP(AX153,BC$8:BD$299,2,FALSE),IF(AX153&lt;=MAX($BE$8:$BE$299),VLOOKUP(AX153,BE$8:BF$299,2,FALSE),IF(AX153=$AS$4,VLOOKUP(AX153,$AS$4:$AU$4,2,FALSE),"")))))</f>
        <v/>
      </c>
      <c r="AZ153" s="47" t="str">
        <f>IF(MAX($AX$7:AX152)+1&gt;$AS$4,"",IF(AX153&lt;=$BC$7,"",IF(AX153&lt;=$BE$7,MID(VLOOKUP(AX153,BC$8:BD$299,2,FALSE),1,1),IF(AX153&lt;=MAX($BE$8:$BE$299),MID(VLOOKUP(AX153,BE$8:BF$299,2,FALSE),1,1),IF(AX153&lt;=$AS$4,VLOOKUP(AX153,$AS$4:$AU$4,3,FALSE),"")))))</f>
        <v/>
      </c>
      <c r="BA153" s="49" t="str">
        <f>IF(AND(BB153&lt;&gt;"",ISNA(VLOOKUP(BB153,BB$7:BB152,1,FALSE))),MAX(BA$7:BA152)+1,"")</f>
        <v/>
      </c>
      <c r="BB153" s="50" t="str">
        <f t="shared" si="102"/>
        <v/>
      </c>
      <c r="BC153" s="49" t="str">
        <f>IF(AND(BD153&lt;&gt;"",ISNA(VLOOKUP(BD153,BD$7:BD152,1,FALSE))),MAX(BC$7:BC152)+1,"")</f>
        <v/>
      </c>
      <c r="BD153" s="50" t="str">
        <f t="shared" si="103"/>
        <v/>
      </c>
      <c r="BE153" s="49" t="str">
        <f>IF(AND(BF153&lt;&gt;"",ISNA(VLOOKUP(BF153,BF$7:BF152,1,FALSE))),MAX(BE$7:BE152)+1,"")</f>
        <v/>
      </c>
      <c r="BF153" s="50" t="str">
        <f t="shared" si="104"/>
        <v/>
      </c>
      <c r="BG153" s="50" t="str">
        <f t="shared" si="105"/>
        <v xml:space="preserve">22x0,5 </v>
      </c>
      <c r="BH153" s="50" t="str">
        <f t="shared" si="106"/>
        <v xml:space="preserve">22x2 </v>
      </c>
      <c r="BI153" s="47" t="str">
        <f t="shared" si="107"/>
        <v/>
      </c>
      <c r="BJ153" s="47" t="str">
        <f t="shared" si="108"/>
        <v/>
      </c>
      <c r="BK153" s="47" t="str">
        <f t="shared" si="109"/>
        <v/>
      </c>
      <c r="BL153" s="47" t="str">
        <f t="shared" si="110"/>
        <v/>
      </c>
      <c r="BM153" s="47" t="str">
        <f t="shared" si="111"/>
        <v/>
      </c>
      <c r="BN153" s="51" t="str">
        <f t="shared" si="112"/>
        <v/>
      </c>
      <c r="BO153" s="51" t="str">
        <f t="shared" si="113"/>
        <v/>
      </c>
      <c r="BP153" s="51" t="str">
        <f t="shared" si="114"/>
        <v/>
      </c>
      <c r="BQ153" s="51" t="str">
        <f t="shared" si="115"/>
        <v/>
      </c>
      <c r="BR153" s="51" t="str">
        <f t="shared" si="116"/>
        <v/>
      </c>
      <c r="BS153" s="51" t="str">
        <f t="shared" si="117"/>
        <v/>
      </c>
      <c r="BT153" s="47" t="str">
        <f t="shared" si="118"/>
        <v/>
      </c>
      <c r="BU153" s="59" t="s">
        <v>300</v>
      </c>
      <c r="BV153" s="48" t="s">
        <v>1625</v>
      </c>
      <c r="BW153" s="97"/>
      <c r="BX153" s="98"/>
      <c r="BY153" s="88"/>
      <c r="BZ153" s="99"/>
      <c r="CA153" s="100" t="s">
        <v>2442</v>
      </c>
      <c r="CB153" s="101" t="s">
        <v>148</v>
      </c>
      <c r="CC153" s="101">
        <v>367</v>
      </c>
      <c r="CD153" s="100">
        <v>15.27</v>
      </c>
      <c r="CE153" s="103"/>
      <c r="CF153" s="101" t="s">
        <v>804</v>
      </c>
      <c r="CG153" s="101">
        <v>5.7960000000000003</v>
      </c>
      <c r="CH153" s="101"/>
      <c r="CI153" s="104"/>
      <c r="CJ153" s="105" t="s">
        <v>148</v>
      </c>
      <c r="CL153" s="44"/>
      <c r="CN153" s="52">
        <f t="shared" si="119"/>
        <v>0</v>
      </c>
      <c r="CO153" s="53">
        <f t="shared" si="120"/>
        <v>0</v>
      </c>
      <c r="CP153" s="54">
        <f t="shared" si="121"/>
        <v>0</v>
      </c>
      <c r="CS153" s="3"/>
      <c r="CT153" s="9"/>
      <c r="CU153" s="9"/>
      <c r="CV153" s="9"/>
      <c r="CW153" s="9"/>
    </row>
    <row r="154" spans="1:101" ht="9.9499999999999993" hidden="1" customHeight="1" x14ac:dyDescent="0.2">
      <c r="A154" s="3"/>
      <c r="B154" s="3"/>
      <c r="C154" s="83" t="str">
        <f>IF(R154="","",R154)</f>
        <v/>
      </c>
      <c r="D154" s="83" t="str">
        <f>IF($Q154&lt;&gt;"",IF(D8=0,"",D8),"")</f>
        <v/>
      </c>
      <c r="E154" s="83" t="str">
        <f>IF($Q154&lt;&gt;"",IF(E8=0,"",E8),"")</f>
        <v/>
      </c>
      <c r="F154" s="83" t="str">
        <f>IF($Q154&lt;&gt;"",IF(F8=0,"",F8),"")</f>
        <v/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136" t="str">
        <f>IF(A8&lt;&gt;"",IF(U8="Duplak s bielou 18",22,IF(U8="Duplak s bielou 10",588,"")),"")</f>
        <v/>
      </c>
      <c r="R154" s="137" t="str">
        <f>IF(A8&lt;&gt;"",CONCATENATE(IF(U8="Duplak s bielou 18","18  Biela hladká",""),IF(U8="Duplak s bielou 10","10  Biela hladká","")),"")</f>
        <v/>
      </c>
      <c r="S154" s="121"/>
      <c r="T154" s="121"/>
      <c r="U154" s="83" t="str">
        <f>IF($Q154&lt;&gt;"",IF(U8=0,"",U8),"")</f>
        <v/>
      </c>
      <c r="V154" s="3"/>
      <c r="W154" s="3"/>
      <c r="X154" s="3"/>
      <c r="Y154" s="3"/>
      <c r="Z154" s="3"/>
      <c r="AA154" s="3"/>
      <c r="AB154" s="3"/>
      <c r="AC154" s="3"/>
      <c r="AD154" s="3" t="str">
        <f ca="1">IF(ROW()-7&lt;=MAX($AX$8:$AX$307),CONCATENATE(IF(AZ304&lt;&gt;"","ABS ",""),VLOOKUP(ROW()-7,$AX$8:$AZ$307,2,FALSE)),"")</f>
        <v/>
      </c>
      <c r="AE154" s="3"/>
      <c r="AF154" s="3"/>
      <c r="AG154" s="3"/>
      <c r="AH154" s="3"/>
      <c r="AI154" s="3" t="str">
        <f t="shared" ref="AI154:AI185" ca="1" si="126">IF(ISNA(VLOOKUP(AD154,$CB$12:$CH$422,5,FALSE)),"",VLOOKUP(AD154,$CB$12:$CH$422,5,FALSE))</f>
        <v/>
      </c>
      <c r="AJ154" s="3" t="str">
        <f t="shared" ref="AJ154:AJ185" ca="1" si="127">IF(ISNA(VLOOKUP(AD154,$CB$12:$CH$422,4,FALSE)),"",IF(VLOOKUP(AD154,$CB$12:$CH$422,4,FALSE)=0,"tab",VLOOKUP(AD154,$CB$12:$CH$422,4,FALSE)))</f>
        <v/>
      </c>
      <c r="AK154" s="3"/>
      <c r="AL154" s="47" t="str">
        <f t="shared" ref="AL154:AL217" ca="1" si="128">IF(AY154&lt;&gt;"",IF(AX154&lt;=MAX($BA$8:$BA$298),IF(OR(MID(AD154,1,7)="9  Zás-",MID(AD154,1,6)="38  PD"),"m","m2"),IF(AX154&lt;=$AS$4,"m","")),IF(AD154="dovoz odhad","m2",IF(AD154="lišta pod 80 mm","ks",IF(AD154="Drážkovanie","m",IF(AD154="Zlepovanie (spájanie)","m2 ",IF(AD154="Formatovanie zlep. dielcov","m2 ",IF(AD154="Otvor na pánt Ø 35 mm","ks ","")))))))</f>
        <v/>
      </c>
      <c r="AM154" s="119" t="str">
        <f t="shared" si="99"/>
        <v/>
      </c>
      <c r="AN154" s="118" t="str">
        <f ca="1">IF(AD154="","",IF(AD154="Min. objednávka",2-SUM($AN$7:AN153),IF(AD154="Spolu odhad",ROUND(SUM($AN$7:AN153),2),IF(AM154="","???",ROUND(AG154*AM154,2)))))</f>
        <v/>
      </c>
      <c r="AO154" s="3"/>
      <c r="AP154" s="3"/>
      <c r="AQ154" s="3"/>
      <c r="AR154" s="22">
        <f t="shared" si="101"/>
        <v>1</v>
      </c>
      <c r="AS154" s="3"/>
      <c r="AT154" s="3"/>
      <c r="AU154" s="3"/>
      <c r="AV154" s="3"/>
      <c r="AW154" s="3"/>
      <c r="AX154" s="47" t="str">
        <f>IF(MAX($AX$7:AX153)+1&lt;=$AS$4,MAX($AX$7:AX153)+1,"")</f>
        <v/>
      </c>
      <c r="AY154" s="47" t="str">
        <f>IF(MAX($AX$7:AX153)+1&gt;$AS$4,"",IF(AX154&lt;=$BC$7,VLOOKUP(AX154,BA$8:BB$299,2,FALSE),IF(AX154&lt;=$BE$7,VLOOKUP(AX154,BC$8:BD$299,2,FALSE),IF(AX154&lt;=MAX($BE$8:$BE$299),VLOOKUP(AX154,BE$8:BF$299,2,FALSE),IF(AX154=$AS$4,VLOOKUP(AX154,$AS$4:$AU$4,2,FALSE),"")))))</f>
        <v/>
      </c>
      <c r="AZ154" s="47" t="str">
        <f>IF(MAX($AX$7:AX153)+1&gt;$AS$4,"",IF(AX154&lt;=$BC$7,"",IF(AX154&lt;=$BE$7,MID(VLOOKUP(AX154,BC$8:BD$299,2,FALSE),1,1),IF(AX154&lt;=MAX($BE$8:$BE$299),MID(VLOOKUP(AX154,BE$8:BF$299,2,FALSE),1,1),IF(AX154&lt;=$AS$4,VLOOKUP(AX154,$AS$4:$AU$4,3,FALSE),"")))))</f>
        <v/>
      </c>
      <c r="BA154" s="49" t="str">
        <f>IF(AND(BB154&lt;&gt;"",ISNA(VLOOKUP(BB154,BB$7:BB153,1,FALSE))),MAX(BA$7:BA153)+1,"")</f>
        <v/>
      </c>
      <c r="BB154" s="50" t="str">
        <f t="shared" si="102"/>
        <v/>
      </c>
      <c r="BC154" s="49" t="str">
        <f>IF(AND(BD154&lt;&gt;"",ISNA(VLOOKUP(BD154,BD$7:BD153,1,FALSE))),MAX(BC$7:BC153)+1,"")</f>
        <v/>
      </c>
      <c r="BD154" s="50" t="str">
        <f t="shared" si="103"/>
        <v/>
      </c>
      <c r="BE154" s="49" t="str">
        <f>IF(AND(BF154&lt;&gt;"",ISNA(VLOOKUP(BF154,BF$7:BF153,1,FALSE))),MAX(BE$7:BE153)+1,"")</f>
        <v/>
      </c>
      <c r="BF154" s="50" t="str">
        <f t="shared" si="104"/>
        <v/>
      </c>
      <c r="BG154" s="50" t="str">
        <f t="shared" si="105"/>
        <v xml:space="preserve">22x0,5 </v>
      </c>
      <c r="BH154" s="50" t="str">
        <f t="shared" si="106"/>
        <v xml:space="preserve">22x2 </v>
      </c>
      <c r="BI154" s="47" t="str">
        <f t="shared" si="107"/>
        <v/>
      </c>
      <c r="BJ154" s="47" t="str">
        <f t="shared" si="108"/>
        <v/>
      </c>
      <c r="BK154" s="47" t="str">
        <f t="shared" si="109"/>
        <v/>
      </c>
      <c r="BL154" s="47" t="str">
        <f t="shared" si="110"/>
        <v/>
      </c>
      <c r="BM154" s="47" t="str">
        <f t="shared" si="111"/>
        <v/>
      </c>
      <c r="BN154" s="51" t="str">
        <f t="shared" si="112"/>
        <v/>
      </c>
      <c r="BO154" s="51" t="str">
        <f t="shared" si="113"/>
        <v/>
      </c>
      <c r="BP154" s="51" t="str">
        <f t="shared" si="114"/>
        <v/>
      </c>
      <c r="BQ154" s="51" t="str">
        <f t="shared" si="115"/>
        <v/>
      </c>
      <c r="BR154" s="51" t="str">
        <f t="shared" si="116"/>
        <v/>
      </c>
      <c r="BS154" s="51" t="str">
        <f t="shared" si="117"/>
        <v/>
      </c>
      <c r="BT154" s="47" t="str">
        <f t="shared" si="118"/>
        <v/>
      </c>
      <c r="BU154" s="59" t="s">
        <v>302</v>
      </c>
      <c r="BV154" s="48" t="s">
        <v>1626</v>
      </c>
      <c r="BW154" s="97"/>
      <c r="BX154" s="98"/>
      <c r="BY154" s="88"/>
      <c r="BZ154" s="99"/>
      <c r="CA154" s="100" t="s">
        <v>2443</v>
      </c>
      <c r="CB154" s="101" t="s">
        <v>149</v>
      </c>
      <c r="CC154" s="101">
        <v>368</v>
      </c>
      <c r="CD154" s="100">
        <v>19.41</v>
      </c>
      <c r="CE154" s="103"/>
      <c r="CF154" s="101" t="s">
        <v>804</v>
      </c>
      <c r="CG154" s="101">
        <v>5.7960000000000003</v>
      </c>
      <c r="CH154" s="101"/>
      <c r="CI154" s="104"/>
      <c r="CJ154" s="105" t="s">
        <v>149</v>
      </c>
      <c r="CL154" s="44"/>
      <c r="CN154" s="52">
        <f t="shared" ref="CN154:CN200" si="129">IF(C154="",CN153,IF(ISERR(VALUE(MID(C154,1,1))),C154,SUBSTITUTE(SUBSTITUTE(SUBSTITUTE(MID(C154,IF(MID(C154,2,1)=" ",3,4),LEN(C154))," 920"," 600")," ",""),"PD","")))</f>
        <v>0</v>
      </c>
      <c r="CO154" s="9"/>
      <c r="CP154" s="9"/>
      <c r="CS154" s="3"/>
      <c r="CT154" s="9"/>
      <c r="CU154" s="9"/>
      <c r="CV154" s="9"/>
      <c r="CW154" s="9"/>
    </row>
    <row r="155" spans="1:101" ht="9.9499999999999993" hidden="1" customHeight="1" x14ac:dyDescent="0.2">
      <c r="A155" s="3"/>
      <c r="B155" s="3"/>
      <c r="C155" s="83" t="str">
        <f t="shared" ref="C155:C218" si="130">IF(R155="","",R155)</f>
        <v/>
      </c>
      <c r="D155" s="83" t="str">
        <f t="shared" ref="D155:F155" si="131">IF($Q155&lt;&gt;"",IF(D9=0,"",D9),"")</f>
        <v/>
      </c>
      <c r="E155" s="83" t="str">
        <f t="shared" si="131"/>
        <v/>
      </c>
      <c r="F155" s="83" t="str">
        <f t="shared" si="131"/>
        <v/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136" t="str">
        <f t="shared" ref="Q155:Q218" si="132">IF(A9&lt;&gt;"",IF(U9="Duplak s bielou 18",22,IF(U9="Duplak s bielou 10",588,"")),"")</f>
        <v/>
      </c>
      <c r="R155" s="137" t="str">
        <f t="shared" ref="R155:R218" si="133">IF(A9&lt;&gt;"",CONCATENATE(IF(U9="Duplak s bielou 18","18  Biela hladká",""),IF(U9="Duplak s bielou 10","10  Biela hladká","")),"")</f>
        <v/>
      </c>
      <c r="S155" s="121"/>
      <c r="T155" s="121"/>
      <c r="U155" s="83" t="str">
        <f t="shared" ref="U155:U218" si="134">IF($Q155&lt;&gt;"",IF(U9=0,"",U9),"")</f>
        <v/>
      </c>
      <c r="V155" s="3"/>
      <c r="W155" s="3"/>
      <c r="X155" s="3"/>
      <c r="Y155" s="3"/>
      <c r="Z155" s="3"/>
      <c r="AA155" s="3"/>
      <c r="AB155" s="3"/>
      <c r="AC155" s="3"/>
      <c r="AD155" s="3" t="str">
        <f ca="1">IF(ROW()-7&lt;=MAX($AX$8:$AX$307),CONCATENATE(IF(AZ305&lt;&gt;"","ABS ",""),VLOOKUP(ROW()-7,$AX$8:$AZ$307,2,FALSE)),"")</f>
        <v/>
      </c>
      <c r="AE155" s="3"/>
      <c r="AF155" s="3"/>
      <c r="AG155" s="3"/>
      <c r="AH155" s="3"/>
      <c r="AI155" s="3" t="str">
        <f t="shared" ca="1" si="126"/>
        <v/>
      </c>
      <c r="AJ155" s="3" t="str">
        <f t="shared" ca="1" si="127"/>
        <v/>
      </c>
      <c r="AK155" s="3"/>
      <c r="AL155" s="47" t="str">
        <f t="shared" ca="1" si="128"/>
        <v/>
      </c>
      <c r="AM155" s="119" t="str">
        <f t="shared" si="99"/>
        <v/>
      </c>
      <c r="AN155" s="118" t="str">
        <f ca="1">IF(AD155="","",IF(AD155="Min. objednávka",2-SUM($AN$7:AN154),IF(AD155="Spolu odhad",ROUND(SUM($AN$7:AN154),2),IF(AM155="","???",ROUND(AG155*AM155,2)))))</f>
        <v/>
      </c>
      <c r="AO155" s="3"/>
      <c r="AP155" s="3"/>
      <c r="AQ155" s="3"/>
      <c r="AR155" s="22">
        <f t="shared" si="101"/>
        <v>1</v>
      </c>
      <c r="AS155" s="3"/>
      <c r="AT155" s="3"/>
      <c r="AU155" s="3"/>
      <c r="AV155" s="3"/>
      <c r="AW155" s="3"/>
      <c r="AX155" s="47" t="str">
        <f>IF(MAX($AX$7:AX154)+1&lt;=$AS$4,MAX($AX$7:AX154)+1,"")</f>
        <v/>
      </c>
      <c r="AY155" s="47" t="str">
        <f>IF(MAX($AX$7:AX154)+1&gt;$AS$4,"",IF(AX155&lt;=$BC$7,VLOOKUP(AX155,BA$8:BB$299,2,FALSE),IF(AX155&lt;=$BE$7,VLOOKUP(AX155,BC$8:BD$299,2,FALSE),IF(AX155&lt;=MAX($BE$8:$BE$299),VLOOKUP(AX155,BE$8:BF$299,2,FALSE),IF(AX155=$AS$4,VLOOKUP(AX155,$AS$4:$AU$4,2,FALSE),"")))))</f>
        <v/>
      </c>
      <c r="AZ155" s="47" t="str">
        <f>IF(MAX($AX$7:AX154)+1&gt;$AS$4,"",IF(AX155&lt;=$BC$7,"",IF(AX155&lt;=$BE$7,MID(VLOOKUP(AX155,BC$8:BD$299,2,FALSE),1,1),IF(AX155&lt;=MAX($BE$8:$BE$299),MID(VLOOKUP(AX155,BE$8:BF$299,2,FALSE),1,1),IF(AX155&lt;=$AS$4,VLOOKUP(AX155,$AS$4:$AU$4,3,FALSE),"")))))</f>
        <v/>
      </c>
      <c r="BA155" s="49" t="str">
        <f>IF(AND(BB155&lt;&gt;"",ISNA(VLOOKUP(BB155,BB$7:BB154,1,FALSE))),MAX(BA$7:BA154)+1,"")</f>
        <v/>
      </c>
      <c r="BB155" s="50" t="str">
        <f t="shared" si="102"/>
        <v/>
      </c>
      <c r="BC155" s="49" t="str">
        <f>IF(AND(BD155&lt;&gt;"",ISNA(VLOOKUP(BD155,BD$7:BD154,1,FALSE))),MAX(BC$7:BC154)+1,"")</f>
        <v/>
      </c>
      <c r="BD155" s="50" t="str">
        <f t="shared" si="103"/>
        <v/>
      </c>
      <c r="BE155" s="49" t="str">
        <f>IF(AND(BF155&lt;&gt;"",ISNA(VLOOKUP(BF155,BF$7:BF154,1,FALSE))),MAX(BE$7:BE154)+1,"")</f>
        <v/>
      </c>
      <c r="BF155" s="50" t="str">
        <f t="shared" si="104"/>
        <v/>
      </c>
      <c r="BG155" s="50" t="str">
        <f t="shared" si="105"/>
        <v xml:space="preserve">22x0,5 </v>
      </c>
      <c r="BH155" s="50" t="str">
        <f t="shared" si="106"/>
        <v xml:space="preserve">22x2 </v>
      </c>
      <c r="BI155" s="47" t="str">
        <f t="shared" si="107"/>
        <v/>
      </c>
      <c r="BJ155" s="47" t="str">
        <f t="shared" si="108"/>
        <v/>
      </c>
      <c r="BK155" s="47" t="str">
        <f t="shared" si="109"/>
        <v/>
      </c>
      <c r="BL155" s="47" t="str">
        <f t="shared" si="110"/>
        <v/>
      </c>
      <c r="BM155" s="47" t="str">
        <f t="shared" si="111"/>
        <v/>
      </c>
      <c r="BN155" s="51" t="str">
        <f t="shared" si="112"/>
        <v/>
      </c>
      <c r="BO155" s="51" t="str">
        <f t="shared" si="113"/>
        <v/>
      </c>
      <c r="BP155" s="51" t="str">
        <f t="shared" si="114"/>
        <v/>
      </c>
      <c r="BQ155" s="51" t="str">
        <f t="shared" si="115"/>
        <v/>
      </c>
      <c r="BR155" s="51" t="str">
        <f t="shared" si="116"/>
        <v/>
      </c>
      <c r="BS155" s="51" t="str">
        <f t="shared" si="117"/>
        <v/>
      </c>
      <c r="BT155" s="47" t="str">
        <f t="shared" si="118"/>
        <v/>
      </c>
      <c r="BU155" s="59" t="s">
        <v>1499</v>
      </c>
      <c r="BV155" s="48" t="s">
        <v>299</v>
      </c>
      <c r="BW155" s="97"/>
      <c r="BX155" s="98"/>
      <c r="BY155" s="88"/>
      <c r="BZ155" s="99"/>
      <c r="CA155" s="100" t="s">
        <v>2444</v>
      </c>
      <c r="CB155" s="101" t="s">
        <v>150</v>
      </c>
      <c r="CC155" s="101">
        <v>369</v>
      </c>
      <c r="CD155" s="100">
        <v>16.73</v>
      </c>
      <c r="CE155" s="103"/>
      <c r="CF155" s="101" t="s">
        <v>804</v>
      </c>
      <c r="CG155" s="101">
        <v>5.7960000000000003</v>
      </c>
      <c r="CH155" s="101"/>
      <c r="CI155" s="104"/>
      <c r="CJ155" s="105" t="s">
        <v>150</v>
      </c>
      <c r="CL155" s="44"/>
      <c r="CN155" s="52">
        <f t="shared" si="129"/>
        <v>0</v>
      </c>
      <c r="CO155" s="9"/>
      <c r="CP155" s="9"/>
      <c r="CS155" s="3"/>
      <c r="CT155" s="9"/>
      <c r="CU155" s="9"/>
      <c r="CV155" s="9"/>
      <c r="CW155" s="9"/>
    </row>
    <row r="156" spans="1:101" ht="9.9499999999999993" hidden="1" customHeight="1" x14ac:dyDescent="0.2">
      <c r="A156" s="3"/>
      <c r="B156" s="3"/>
      <c r="C156" s="83" t="str">
        <f t="shared" si="130"/>
        <v/>
      </c>
      <c r="D156" s="83" t="str">
        <f t="shared" ref="D156:F156" si="135">IF($Q156&lt;&gt;"",IF(D10=0,"",D10),"")</f>
        <v/>
      </c>
      <c r="E156" s="83" t="str">
        <f t="shared" si="135"/>
        <v/>
      </c>
      <c r="F156" s="83" t="str">
        <f t="shared" si="135"/>
        <v/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136" t="str">
        <f t="shared" si="132"/>
        <v/>
      </c>
      <c r="R156" s="137" t="str">
        <f t="shared" si="133"/>
        <v/>
      </c>
      <c r="S156" s="121"/>
      <c r="T156" s="121"/>
      <c r="U156" s="83" t="str">
        <f t="shared" si="134"/>
        <v/>
      </c>
      <c r="V156" s="3"/>
      <c r="W156" s="3"/>
      <c r="X156" s="3"/>
      <c r="Y156" s="3"/>
      <c r="Z156" s="3"/>
      <c r="AA156" s="3"/>
      <c r="AB156" s="3"/>
      <c r="AC156" s="3"/>
      <c r="AD156" s="3" t="str">
        <f ca="1">IF(ROW()-7&lt;=MAX($AX$8:$AX$307),CONCATENATE(IF(AZ306&lt;&gt;"","ABS ",""),VLOOKUP(ROW()-7,$AX$8:$AZ$307,2,FALSE)),"")</f>
        <v/>
      </c>
      <c r="AE156" s="3"/>
      <c r="AF156" s="3"/>
      <c r="AG156" s="3"/>
      <c r="AH156" s="3"/>
      <c r="AI156" s="3" t="str">
        <f t="shared" ca="1" si="126"/>
        <v/>
      </c>
      <c r="AJ156" s="3" t="str">
        <f t="shared" ca="1" si="127"/>
        <v/>
      </c>
      <c r="AK156" s="3"/>
      <c r="AL156" s="47" t="str">
        <f t="shared" ca="1" si="128"/>
        <v/>
      </c>
      <c r="AM156" s="119" t="str">
        <f t="shared" si="99"/>
        <v/>
      </c>
      <c r="AN156" s="118" t="str">
        <f ca="1">IF(AD156="","",IF(AD156="Min. objednávka",2-SUM($AN$7:AN155),IF(AD156="Spolu odhad",ROUND(SUM($AN$7:AN155),2),IF(AM156="","???",ROUND(AG156*AM156,2)))))</f>
        <v/>
      </c>
      <c r="AO156" s="3"/>
      <c r="AP156" s="3"/>
      <c r="AQ156" s="3"/>
      <c r="AR156" s="22">
        <f t="shared" si="101"/>
        <v>1</v>
      </c>
      <c r="AS156" s="3"/>
      <c r="AT156" s="3"/>
      <c r="AU156" s="3"/>
      <c r="AV156" s="3"/>
      <c r="AW156" s="3"/>
      <c r="AX156" s="47" t="str">
        <f>IF(MAX($AX$7:AX155)+1&lt;=$AS$4,MAX($AX$7:AX155)+1,"")</f>
        <v/>
      </c>
      <c r="AY156" s="47" t="str">
        <f>IF(MAX($AX$7:AX155)+1&gt;$AS$4,"",IF(AX156&lt;=$BC$7,VLOOKUP(AX156,BA$8:BB$299,2,FALSE),IF(AX156&lt;=$BE$7,VLOOKUP(AX156,BC$8:BD$299,2,FALSE),IF(AX156&lt;=MAX($BE$8:$BE$299),VLOOKUP(AX156,BE$8:BF$299,2,FALSE),IF(AX156=$AS$4,VLOOKUP(AX156,$AS$4:$AU$4,2,FALSE),"")))))</f>
        <v/>
      </c>
      <c r="AZ156" s="47" t="str">
        <f>IF(MAX($AX$7:AX155)+1&gt;$AS$4,"",IF(AX156&lt;=$BC$7,"",IF(AX156&lt;=$BE$7,MID(VLOOKUP(AX156,BC$8:BD$299,2,FALSE),1,1),IF(AX156&lt;=MAX($BE$8:$BE$299),MID(VLOOKUP(AX156,BE$8:BF$299,2,FALSE),1,1),IF(AX156&lt;=$AS$4,VLOOKUP(AX156,$AS$4:$AU$4,3,FALSE),"")))))</f>
        <v/>
      </c>
      <c r="BA156" s="49" t="str">
        <f>IF(AND(BB156&lt;&gt;"",ISNA(VLOOKUP(BB156,BB$7:BB155,1,FALSE))),MAX(BA$7:BA155)+1,"")</f>
        <v/>
      </c>
      <c r="BB156" s="50" t="str">
        <f t="shared" si="102"/>
        <v/>
      </c>
      <c r="BC156" s="49" t="str">
        <f>IF(AND(BD156&lt;&gt;"",ISNA(VLOOKUP(BD156,BD$7:BD155,1,FALSE))),MAX(BC$7:BC155)+1,"")</f>
        <v/>
      </c>
      <c r="BD156" s="50" t="str">
        <f t="shared" si="103"/>
        <v/>
      </c>
      <c r="BE156" s="49" t="str">
        <f>IF(AND(BF156&lt;&gt;"",ISNA(VLOOKUP(BF156,BF$7:BF155,1,FALSE))),MAX(BE$7:BE155)+1,"")</f>
        <v/>
      </c>
      <c r="BF156" s="50" t="str">
        <f t="shared" si="104"/>
        <v/>
      </c>
      <c r="BG156" s="50" t="str">
        <f t="shared" si="105"/>
        <v xml:space="preserve">22x0,5 </v>
      </c>
      <c r="BH156" s="50" t="str">
        <f t="shared" si="106"/>
        <v xml:space="preserve">22x2 </v>
      </c>
      <c r="BI156" s="47" t="str">
        <f t="shared" si="107"/>
        <v/>
      </c>
      <c r="BJ156" s="47" t="str">
        <f t="shared" si="108"/>
        <v/>
      </c>
      <c r="BK156" s="47" t="str">
        <f t="shared" si="109"/>
        <v/>
      </c>
      <c r="BL156" s="47" t="str">
        <f t="shared" si="110"/>
        <v/>
      </c>
      <c r="BM156" s="47" t="str">
        <f t="shared" si="111"/>
        <v/>
      </c>
      <c r="BN156" s="51" t="str">
        <f t="shared" si="112"/>
        <v/>
      </c>
      <c r="BO156" s="51" t="str">
        <f t="shared" si="113"/>
        <v/>
      </c>
      <c r="BP156" s="51" t="str">
        <f t="shared" si="114"/>
        <v/>
      </c>
      <c r="BQ156" s="51" t="str">
        <f t="shared" si="115"/>
        <v/>
      </c>
      <c r="BR156" s="51" t="str">
        <f t="shared" si="116"/>
        <v/>
      </c>
      <c r="BS156" s="51" t="str">
        <f t="shared" si="117"/>
        <v/>
      </c>
      <c r="BT156" s="47" t="str">
        <f t="shared" si="118"/>
        <v/>
      </c>
      <c r="BU156" s="59" t="s">
        <v>1500</v>
      </c>
      <c r="BV156" s="48" t="s">
        <v>301</v>
      </c>
      <c r="BW156" s="97"/>
      <c r="BX156" s="98"/>
      <c r="BY156" s="88"/>
      <c r="BZ156" s="99"/>
      <c r="CA156" s="100" t="s">
        <v>2445</v>
      </c>
      <c r="CB156" s="101" t="s">
        <v>151</v>
      </c>
      <c r="CC156" s="101">
        <v>370</v>
      </c>
      <c r="CD156" s="100">
        <v>19.41</v>
      </c>
      <c r="CE156" s="103"/>
      <c r="CF156" s="101" t="s">
        <v>804</v>
      </c>
      <c r="CG156" s="101">
        <v>5.7960000000000003</v>
      </c>
      <c r="CH156" s="101"/>
      <c r="CI156" s="104"/>
      <c r="CJ156" s="105" t="s">
        <v>151</v>
      </c>
      <c r="CL156" s="44"/>
      <c r="CN156" s="52">
        <f t="shared" si="129"/>
        <v>0</v>
      </c>
      <c r="CO156" s="9"/>
      <c r="CP156" s="9"/>
      <c r="CS156" s="3"/>
      <c r="CT156" s="9"/>
      <c r="CU156" s="9"/>
      <c r="CV156" s="9"/>
      <c r="CW156" s="9"/>
    </row>
    <row r="157" spans="1:101" ht="9.9499999999999993" hidden="1" customHeight="1" x14ac:dyDescent="0.2">
      <c r="A157" s="3"/>
      <c r="B157" s="3"/>
      <c r="C157" s="83" t="str">
        <f t="shared" si="130"/>
        <v/>
      </c>
      <c r="D157" s="83" t="str">
        <f t="shared" ref="D157:F157" si="136">IF($Q157&lt;&gt;"",IF(D11=0,"",D11),"")</f>
        <v/>
      </c>
      <c r="E157" s="83" t="str">
        <f t="shared" si="136"/>
        <v/>
      </c>
      <c r="F157" s="83" t="str">
        <f t="shared" si="136"/>
        <v/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136" t="str">
        <f t="shared" si="132"/>
        <v/>
      </c>
      <c r="R157" s="137" t="str">
        <f t="shared" si="133"/>
        <v/>
      </c>
      <c r="S157" s="121"/>
      <c r="T157" s="121"/>
      <c r="U157" s="83" t="str">
        <f t="shared" si="134"/>
        <v/>
      </c>
      <c r="V157" s="3"/>
      <c r="W157" s="3"/>
      <c r="X157" s="3"/>
      <c r="Y157" s="3"/>
      <c r="Z157" s="3"/>
      <c r="AA157" s="3"/>
      <c r="AB157" s="3"/>
      <c r="AC157" s="3"/>
      <c r="AD157" s="3" t="str">
        <f ca="1">IF(ROW()-7&lt;=MAX($AX$8:$AX$307),CONCATENATE(IF(AZ307&lt;&gt;"","ABS ",""),VLOOKUP(ROW()-7,$AX$8:$AZ$307,2,FALSE)),"")</f>
        <v/>
      </c>
      <c r="AE157" s="3"/>
      <c r="AF157" s="3"/>
      <c r="AG157" s="3"/>
      <c r="AH157" s="3"/>
      <c r="AI157" s="3" t="str">
        <f t="shared" ca="1" si="126"/>
        <v/>
      </c>
      <c r="AJ157" s="3" t="str">
        <f t="shared" ca="1" si="127"/>
        <v/>
      </c>
      <c r="AK157" s="3"/>
      <c r="AL157" s="47" t="str">
        <f t="shared" ca="1" si="128"/>
        <v/>
      </c>
      <c r="AM157" s="119" t="str">
        <f t="shared" si="99"/>
        <v/>
      </c>
      <c r="AN157" s="118" t="str">
        <f ca="1">IF(AD157="","",IF(AD157="Min. objednávka",2-SUM($AN$7:AN156),IF(AD157="Spolu odhad",ROUND(SUM($AN$7:AN156),2),IF(AM157="","???",ROUND(AG157*AM157,2)))))</f>
        <v/>
      </c>
      <c r="AO157" s="3"/>
      <c r="AP157" s="3"/>
      <c r="AQ157" s="3"/>
      <c r="AR157" s="22">
        <f t="shared" si="101"/>
        <v>1</v>
      </c>
      <c r="AS157" s="3"/>
      <c r="AT157" s="3"/>
      <c r="AU157" s="3"/>
      <c r="AV157" s="3"/>
      <c r="AW157" s="3"/>
      <c r="AX157" s="47" t="str">
        <f>IF(MAX($AX$7:AX156)+1&lt;=$AS$4,MAX($AX$7:AX156)+1,"")</f>
        <v/>
      </c>
      <c r="AY157" s="47" t="str">
        <f>IF(MAX($AX$7:AX156)+1&gt;$AS$4,"",IF(AX157&lt;=$BC$7,VLOOKUP(AX157,BA$8:BB$299,2,FALSE),IF(AX157&lt;=$BE$7,VLOOKUP(AX157,BC$8:BD$299,2,FALSE),IF(AX157&lt;=MAX($BE$8:$BE$299),VLOOKUP(AX157,BE$8:BF$299,2,FALSE),IF(AX157=$AS$4,VLOOKUP(AX157,$AS$4:$AU$4,2,FALSE),"")))))</f>
        <v/>
      </c>
      <c r="AZ157" s="47" t="str">
        <f>IF(MAX($AX$7:AX156)+1&gt;$AS$4,"",IF(AX157&lt;=$BC$7,"",IF(AX157&lt;=$BE$7,MID(VLOOKUP(AX157,BC$8:BD$299,2,FALSE),1,1),IF(AX157&lt;=MAX($BE$8:$BE$299),MID(VLOOKUP(AX157,BE$8:BF$299,2,FALSE),1,1),IF(AX157&lt;=$AS$4,VLOOKUP(AX157,$AS$4:$AU$4,3,FALSE),"")))))</f>
        <v/>
      </c>
      <c r="BA157" s="49" t="str">
        <f>IF(AND(BB157&lt;&gt;"",ISNA(VLOOKUP(BB157,BB$7:BB156,1,FALSE))),MAX(BA$7:BA156)+1,"")</f>
        <v/>
      </c>
      <c r="BB157" s="50" t="str">
        <f t="shared" si="102"/>
        <v/>
      </c>
      <c r="BC157" s="49" t="str">
        <f>IF(AND(BD157&lt;&gt;"",ISNA(VLOOKUP(BD157,BD$7:BD156,1,FALSE))),MAX(BC$7:BC156)+1,"")</f>
        <v/>
      </c>
      <c r="BD157" s="50" t="str">
        <f t="shared" si="103"/>
        <v/>
      </c>
      <c r="BE157" s="49" t="str">
        <f>IF(AND(BF157&lt;&gt;"",ISNA(VLOOKUP(BF157,BF$7:BF156,1,FALSE))),MAX(BE$7:BE156)+1,"")</f>
        <v/>
      </c>
      <c r="BF157" s="50" t="str">
        <f t="shared" si="104"/>
        <v/>
      </c>
      <c r="BG157" s="50" t="str">
        <f t="shared" si="105"/>
        <v xml:space="preserve">22x0,5 </v>
      </c>
      <c r="BH157" s="50" t="str">
        <f t="shared" si="106"/>
        <v xml:space="preserve">22x2 </v>
      </c>
      <c r="BI157" s="47" t="str">
        <f t="shared" si="107"/>
        <v/>
      </c>
      <c r="BJ157" s="47" t="str">
        <f t="shared" si="108"/>
        <v/>
      </c>
      <c r="BK157" s="47" t="str">
        <f t="shared" si="109"/>
        <v/>
      </c>
      <c r="BL157" s="47" t="str">
        <f t="shared" si="110"/>
        <v/>
      </c>
      <c r="BM157" s="47" t="str">
        <f t="shared" si="111"/>
        <v/>
      </c>
      <c r="BN157" s="51" t="str">
        <f t="shared" si="112"/>
        <v/>
      </c>
      <c r="BO157" s="51" t="str">
        <f t="shared" si="113"/>
        <v/>
      </c>
      <c r="BP157" s="51" t="str">
        <f t="shared" si="114"/>
        <v/>
      </c>
      <c r="BQ157" s="51" t="str">
        <f t="shared" si="115"/>
        <v/>
      </c>
      <c r="BR157" s="51" t="str">
        <f t="shared" si="116"/>
        <v/>
      </c>
      <c r="BS157" s="51" t="str">
        <f t="shared" si="117"/>
        <v/>
      </c>
      <c r="BT157" s="47" t="str">
        <f t="shared" si="118"/>
        <v/>
      </c>
      <c r="BU157" s="59" t="s">
        <v>274</v>
      </c>
      <c r="BV157" s="48" t="s">
        <v>1662</v>
      </c>
      <c r="BW157" s="97"/>
      <c r="BX157" s="98"/>
      <c r="BY157" s="88"/>
      <c r="BZ157" s="99"/>
      <c r="CA157" s="100" t="s">
        <v>2446</v>
      </c>
      <c r="CB157" s="101" t="s">
        <v>152</v>
      </c>
      <c r="CC157" s="101">
        <v>371</v>
      </c>
      <c r="CD157" s="100">
        <v>16.880000000000003</v>
      </c>
      <c r="CE157" s="103"/>
      <c r="CF157" s="101" t="s">
        <v>804</v>
      </c>
      <c r="CG157" s="101">
        <v>5.7960000000000003</v>
      </c>
      <c r="CH157" s="101"/>
      <c r="CI157" s="104"/>
      <c r="CJ157" s="105" t="s">
        <v>152</v>
      </c>
      <c r="CL157" s="44"/>
      <c r="CN157" s="52">
        <f t="shared" si="129"/>
        <v>0</v>
      </c>
      <c r="CO157" s="9"/>
      <c r="CP157" s="9"/>
      <c r="CS157" s="3"/>
      <c r="CT157" s="9"/>
      <c r="CU157" s="9"/>
      <c r="CV157" s="9"/>
      <c r="CW157" s="9"/>
    </row>
    <row r="158" spans="1:101" ht="9.9499999999999993" hidden="1" customHeight="1" x14ac:dyDescent="0.2">
      <c r="A158" s="3"/>
      <c r="B158" s="3"/>
      <c r="C158" s="83" t="str">
        <f t="shared" si="130"/>
        <v/>
      </c>
      <c r="D158" s="83" t="str">
        <f t="shared" ref="D158:F158" si="137">IF($Q158&lt;&gt;"",IF(D12=0,"",D12),"")</f>
        <v/>
      </c>
      <c r="E158" s="83" t="str">
        <f t="shared" si="137"/>
        <v/>
      </c>
      <c r="F158" s="83" t="str">
        <f t="shared" si="137"/>
        <v/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136" t="str">
        <f t="shared" si="132"/>
        <v/>
      </c>
      <c r="R158" s="137" t="str">
        <f t="shared" si="133"/>
        <v/>
      </c>
      <c r="S158" s="121"/>
      <c r="T158" s="121"/>
      <c r="U158" s="83" t="str">
        <f t="shared" si="134"/>
        <v/>
      </c>
      <c r="V158" s="3"/>
      <c r="W158" s="3"/>
      <c r="X158" s="3"/>
      <c r="Y158" s="3"/>
      <c r="Z158" s="3"/>
      <c r="AA158" s="3"/>
      <c r="AB158" s="3"/>
      <c r="AC158" s="3"/>
      <c r="AD158" s="3" t="str">
        <f ca="1">IF(ROW()-7&lt;=MAX($AX$8:$AX$307),CONCATENATE(IF(AZ308&lt;&gt;"","ABS ",""),VLOOKUP(ROW()-7,$AX$8:$AZ$307,2,FALSE)),"")</f>
        <v/>
      </c>
      <c r="AE158" s="3"/>
      <c r="AF158" s="3"/>
      <c r="AG158" s="3"/>
      <c r="AH158" s="3"/>
      <c r="AI158" s="3" t="str">
        <f t="shared" ca="1" si="126"/>
        <v/>
      </c>
      <c r="AJ158" s="3" t="str">
        <f t="shared" ca="1" si="127"/>
        <v/>
      </c>
      <c r="AK158" s="3"/>
      <c r="AL158" s="47" t="str">
        <f t="shared" ca="1" si="128"/>
        <v/>
      </c>
      <c r="AM158" s="119" t="str">
        <f t="shared" si="99"/>
        <v/>
      </c>
      <c r="AN158" s="118" t="str">
        <f ca="1">IF(AD158="","",IF(AD158="Min. objednávka",2-SUM($AN$7:AN157),IF(AD158="Spolu odhad",ROUND(SUM($AN$7:AN157),2),IF(AM158="","???",ROUND(AG158*AM158,2)))))</f>
        <v/>
      </c>
      <c r="AO158" s="3"/>
      <c r="AP158" s="3"/>
      <c r="AQ158" s="3"/>
      <c r="AR158" s="22">
        <f t="shared" si="101"/>
        <v>1</v>
      </c>
      <c r="AS158" s="3"/>
      <c r="AT158" s="3"/>
      <c r="AU158" s="3"/>
      <c r="AV158" s="3"/>
      <c r="AW158" s="3"/>
      <c r="AX158" s="47" t="str">
        <f>IF(MAX($AX$7:AX157)+1&lt;=$AS$4,MAX($AX$7:AX157)+1,"")</f>
        <v/>
      </c>
      <c r="AY158" s="47" t="str">
        <f>IF(MAX($AX$7:AX157)+1&gt;$AS$4,"",IF(AX158&lt;=$BC$7,VLOOKUP(AX158,BA$8:BB$299,2,FALSE),IF(AX158&lt;=$BE$7,VLOOKUP(AX158,BC$8:BD$299,2,FALSE),IF(AX158&lt;=MAX($BE$8:$BE$299),VLOOKUP(AX158,BE$8:BF$299,2,FALSE),IF(AX158=$AS$4,VLOOKUP(AX158,$AS$4:$AU$4,2,FALSE),"")))))</f>
        <v/>
      </c>
      <c r="AZ158" s="47" t="str">
        <f>IF(MAX($AX$7:AX157)+1&gt;$AS$4,"",IF(AX158&lt;=$BC$7,"",IF(AX158&lt;=$BE$7,MID(VLOOKUP(AX158,BC$8:BD$299,2,FALSE),1,1),IF(AX158&lt;=MAX($BE$8:$BE$299),MID(VLOOKUP(AX158,BE$8:BF$299,2,FALSE),1,1),IF(AX158&lt;=$AS$4,VLOOKUP(AX158,$AS$4:$AU$4,3,FALSE),"")))))</f>
        <v/>
      </c>
      <c r="BA158" s="49" t="str">
        <f>IF(AND(BB158&lt;&gt;"",ISNA(VLOOKUP(BB158,BB$7:BB157,1,FALSE))),MAX(BA$7:BA157)+1,"")</f>
        <v/>
      </c>
      <c r="BB158" s="50" t="str">
        <f t="shared" si="102"/>
        <v/>
      </c>
      <c r="BC158" s="49" t="str">
        <f>IF(AND(BD158&lt;&gt;"",ISNA(VLOOKUP(BD158,BD$7:BD157,1,FALSE))),MAX(BC$7:BC157)+1,"")</f>
        <v/>
      </c>
      <c r="BD158" s="50" t="str">
        <f t="shared" si="103"/>
        <v/>
      </c>
      <c r="BE158" s="49" t="str">
        <f>IF(AND(BF158&lt;&gt;"",ISNA(VLOOKUP(BF158,BF$7:BF157,1,FALSE))),MAX(BE$7:BE157)+1,"")</f>
        <v/>
      </c>
      <c r="BF158" s="50" t="str">
        <f t="shared" si="104"/>
        <v/>
      </c>
      <c r="BG158" s="50" t="str">
        <f t="shared" si="105"/>
        <v xml:space="preserve">22x0,5 </v>
      </c>
      <c r="BH158" s="50" t="str">
        <f t="shared" si="106"/>
        <v xml:space="preserve">22x2 </v>
      </c>
      <c r="BI158" s="47" t="str">
        <f t="shared" si="107"/>
        <v/>
      </c>
      <c r="BJ158" s="47" t="str">
        <f t="shared" si="108"/>
        <v/>
      </c>
      <c r="BK158" s="47" t="str">
        <f t="shared" si="109"/>
        <v/>
      </c>
      <c r="BL158" s="47" t="str">
        <f t="shared" si="110"/>
        <v/>
      </c>
      <c r="BM158" s="47" t="str">
        <f t="shared" si="111"/>
        <v/>
      </c>
      <c r="BN158" s="51" t="str">
        <f t="shared" si="112"/>
        <v/>
      </c>
      <c r="BO158" s="51" t="str">
        <f t="shared" si="113"/>
        <v/>
      </c>
      <c r="BP158" s="51" t="str">
        <f t="shared" si="114"/>
        <v/>
      </c>
      <c r="BQ158" s="51" t="str">
        <f t="shared" si="115"/>
        <v/>
      </c>
      <c r="BR158" s="51" t="str">
        <f t="shared" si="116"/>
        <v/>
      </c>
      <c r="BS158" s="51" t="str">
        <f t="shared" si="117"/>
        <v/>
      </c>
      <c r="BT158" s="47" t="str">
        <f t="shared" si="118"/>
        <v/>
      </c>
      <c r="BU158" s="59" t="s">
        <v>1501</v>
      </c>
      <c r="BV158" s="48" t="s">
        <v>1664</v>
      </c>
      <c r="BW158" s="97"/>
      <c r="BX158" s="98"/>
      <c r="BY158" s="88"/>
      <c r="BZ158" s="99"/>
      <c r="CA158" s="100" t="s">
        <v>2447</v>
      </c>
      <c r="CB158" s="101" t="s">
        <v>153</v>
      </c>
      <c r="CC158" s="101">
        <v>372</v>
      </c>
      <c r="CD158" s="100">
        <v>16.73</v>
      </c>
      <c r="CE158" s="103"/>
      <c r="CF158" s="101" t="s">
        <v>804</v>
      </c>
      <c r="CG158" s="101">
        <v>5.7960000000000003</v>
      </c>
      <c r="CH158" s="101"/>
      <c r="CI158" s="104"/>
      <c r="CJ158" s="105" t="s">
        <v>153</v>
      </c>
      <c r="CL158" s="44"/>
      <c r="CN158" s="52">
        <f t="shared" si="129"/>
        <v>0</v>
      </c>
      <c r="CO158" s="9"/>
      <c r="CP158" s="9"/>
      <c r="CS158" s="3"/>
      <c r="CT158" s="9"/>
      <c r="CU158" s="9"/>
      <c r="CV158" s="9"/>
      <c r="CW158" s="9"/>
    </row>
    <row r="159" spans="1:101" ht="9.9499999999999993" hidden="1" customHeight="1" x14ac:dyDescent="0.2">
      <c r="A159" s="3"/>
      <c r="B159" s="3"/>
      <c r="C159" s="83" t="str">
        <f t="shared" si="130"/>
        <v/>
      </c>
      <c r="D159" s="83" t="str">
        <f t="shared" ref="D159:F159" si="138">IF($Q159&lt;&gt;"",IF(D13=0,"",D13),"")</f>
        <v/>
      </c>
      <c r="E159" s="83" t="str">
        <f t="shared" si="138"/>
        <v/>
      </c>
      <c r="F159" s="83" t="str">
        <f t="shared" si="138"/>
        <v/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136" t="str">
        <f t="shared" si="132"/>
        <v/>
      </c>
      <c r="R159" s="137" t="str">
        <f t="shared" si="133"/>
        <v/>
      </c>
      <c r="S159" s="121"/>
      <c r="T159" s="121"/>
      <c r="U159" s="83" t="str">
        <f t="shared" si="134"/>
        <v/>
      </c>
      <c r="V159" s="3"/>
      <c r="W159" s="3"/>
      <c r="X159" s="3"/>
      <c r="Y159" s="3"/>
      <c r="Z159" s="3"/>
      <c r="AA159" s="3"/>
      <c r="AB159" s="3"/>
      <c r="AC159" s="3"/>
      <c r="AD159" s="3" t="str">
        <f t="shared" ref="AD159:AD190" ca="1" si="139">IF(ROW()-7&lt;=MAX($AX$8:$AX$307),CONCATENATE(IF(AZ163&lt;&gt;"","ABS ",""),VLOOKUP(ROW()-7,$AX$8:$AZ$307,2,FALSE)),"")</f>
        <v/>
      </c>
      <c r="AE159" s="3"/>
      <c r="AF159" s="3"/>
      <c r="AG159" s="3"/>
      <c r="AH159" s="3"/>
      <c r="AI159" s="3" t="str">
        <f t="shared" ca="1" si="126"/>
        <v/>
      </c>
      <c r="AJ159" s="3" t="str">
        <f t="shared" ca="1" si="127"/>
        <v/>
      </c>
      <c r="AK159" s="3"/>
      <c r="AL159" s="47" t="str">
        <f t="shared" ca="1" si="128"/>
        <v/>
      </c>
      <c r="AM159" s="119" t="str">
        <f t="shared" si="99"/>
        <v/>
      </c>
      <c r="AN159" s="118" t="str">
        <f ca="1">IF(AD159="","",IF(AD159="Min. objednávka",2-SUM($AN$7:AN158),IF(AD159="Spolu odhad",ROUND(SUM($AN$7:AN158),2),IF(AM159="","???",ROUND(AG159*AM159,2)))))</f>
        <v/>
      </c>
      <c r="AO159" s="3"/>
      <c r="AP159" s="3"/>
      <c r="AQ159" s="3"/>
      <c r="AR159" s="22">
        <f t="shared" si="101"/>
        <v>1</v>
      </c>
      <c r="AS159" s="3"/>
      <c r="AT159" s="3"/>
      <c r="AU159" s="3"/>
      <c r="AV159" s="3"/>
      <c r="AW159" s="3"/>
      <c r="AX159" s="47" t="str">
        <f>IF(MAX($AX$7:AX158)+1&lt;=$AS$4,MAX($AX$7:AX158)+1,"")</f>
        <v/>
      </c>
      <c r="AY159" s="47" t="str">
        <f>IF(MAX($AX$7:AX158)+1&gt;$AS$4,"",IF(AX159&lt;=$BC$7,VLOOKUP(AX159,BA$8:BB$299,2,FALSE),IF(AX159&lt;=$BE$7,VLOOKUP(AX159,BC$8:BD$299,2,FALSE),IF(AX159&lt;=MAX($BE$8:$BE$299),VLOOKUP(AX159,BE$8:BF$299,2,FALSE),IF(AX159=$AS$4,VLOOKUP(AX159,$AS$4:$AU$4,2,FALSE),"")))))</f>
        <v/>
      </c>
      <c r="AZ159" s="47" t="str">
        <f>IF(MAX($AX$7:AX158)+1&gt;$AS$4,"",IF(AX159&lt;=$BC$7,"",IF(AX159&lt;=$BE$7,MID(VLOOKUP(AX159,BC$8:BD$299,2,FALSE),1,1),IF(AX159&lt;=MAX($BE$8:$BE$299),MID(VLOOKUP(AX159,BE$8:BF$299,2,FALSE),1,1),IF(AX159&lt;=$AS$4,VLOOKUP(AX159,$AS$4:$AU$4,3,FALSE),"")))))</f>
        <v/>
      </c>
      <c r="BA159" s="49" t="str">
        <f>IF(AND(BB159&lt;&gt;"",ISNA(VLOOKUP(BB159,BB$7:BB158,1,FALSE))),MAX(BA$7:BA158)+1,"")</f>
        <v/>
      </c>
      <c r="BB159" s="50" t="str">
        <f t="shared" si="102"/>
        <v/>
      </c>
      <c r="BC159" s="49" t="str">
        <f>IF(AND(BD159&lt;&gt;"",ISNA(VLOOKUP(BD159,BD$7:BD158,1,FALSE))),MAX(BC$7:BC158)+1,"")</f>
        <v/>
      </c>
      <c r="BD159" s="50" t="str">
        <f t="shared" si="103"/>
        <v/>
      </c>
      <c r="BE159" s="49" t="str">
        <f>IF(AND(BF159&lt;&gt;"",ISNA(VLOOKUP(BF159,BF$7:BF158,1,FALSE))),MAX(BE$7:BE158)+1,"")</f>
        <v/>
      </c>
      <c r="BF159" s="50" t="str">
        <f t="shared" si="104"/>
        <v/>
      </c>
      <c r="BG159" s="50" t="str">
        <f t="shared" si="105"/>
        <v xml:space="preserve">22x0,5 </v>
      </c>
      <c r="BH159" s="50" t="str">
        <f t="shared" si="106"/>
        <v xml:space="preserve">22x2 </v>
      </c>
      <c r="BI159" s="47" t="str">
        <f t="shared" si="107"/>
        <v/>
      </c>
      <c r="BJ159" s="47" t="str">
        <f t="shared" si="108"/>
        <v/>
      </c>
      <c r="BK159" s="47" t="str">
        <f t="shared" si="109"/>
        <v/>
      </c>
      <c r="BL159" s="47" t="str">
        <f t="shared" si="110"/>
        <v/>
      </c>
      <c r="BM159" s="47" t="str">
        <f t="shared" si="111"/>
        <v/>
      </c>
      <c r="BN159" s="51" t="str">
        <f t="shared" si="112"/>
        <v/>
      </c>
      <c r="BO159" s="51" t="str">
        <f t="shared" si="113"/>
        <v/>
      </c>
      <c r="BP159" s="51" t="str">
        <f t="shared" si="114"/>
        <v/>
      </c>
      <c r="BQ159" s="51" t="str">
        <f t="shared" si="115"/>
        <v/>
      </c>
      <c r="BR159" s="51" t="str">
        <f t="shared" si="116"/>
        <v/>
      </c>
      <c r="BS159" s="51" t="str">
        <f t="shared" si="117"/>
        <v/>
      </c>
      <c r="BT159" s="47" t="str">
        <f t="shared" si="118"/>
        <v/>
      </c>
      <c r="BU159" s="59" t="s">
        <v>1502</v>
      </c>
      <c r="BV159" s="48" t="s">
        <v>1666</v>
      </c>
      <c r="BW159" s="97"/>
      <c r="BX159" s="98"/>
      <c r="BY159" s="88"/>
      <c r="BZ159" s="99"/>
      <c r="CA159" s="100" t="s">
        <v>2448</v>
      </c>
      <c r="CB159" s="101" t="s">
        <v>154</v>
      </c>
      <c r="CC159" s="101">
        <v>182</v>
      </c>
      <c r="CD159" s="100">
        <v>13.31</v>
      </c>
      <c r="CE159" s="103"/>
      <c r="CF159" s="101" t="s">
        <v>804</v>
      </c>
      <c r="CG159" s="101">
        <v>5.7960000000000003</v>
      </c>
      <c r="CH159" s="101"/>
      <c r="CI159" s="104"/>
      <c r="CJ159" s="105" t="s">
        <v>154</v>
      </c>
      <c r="CL159" s="64"/>
      <c r="CM159" s="9"/>
      <c r="CN159" s="52">
        <f t="shared" si="129"/>
        <v>0</v>
      </c>
      <c r="CO159" s="9"/>
      <c r="CP159" s="9"/>
      <c r="CS159" s="9"/>
      <c r="CT159" s="9"/>
      <c r="CU159" s="9"/>
      <c r="CV159" s="9"/>
      <c r="CW159" s="9"/>
    </row>
    <row r="160" spans="1:101" ht="9.9499999999999993" hidden="1" customHeight="1" x14ac:dyDescent="0.2">
      <c r="A160" s="3"/>
      <c r="B160" s="3"/>
      <c r="C160" s="83" t="str">
        <f t="shared" si="130"/>
        <v/>
      </c>
      <c r="D160" s="83" t="str">
        <f t="shared" ref="D160:F160" si="140">IF($Q160&lt;&gt;"",IF(D14=0,"",D14),"")</f>
        <v/>
      </c>
      <c r="E160" s="83" t="str">
        <f t="shared" si="140"/>
        <v/>
      </c>
      <c r="F160" s="83" t="str">
        <f t="shared" si="140"/>
        <v/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136" t="str">
        <f t="shared" si="132"/>
        <v/>
      </c>
      <c r="R160" s="137" t="str">
        <f t="shared" si="133"/>
        <v/>
      </c>
      <c r="S160" s="121"/>
      <c r="T160" s="121"/>
      <c r="U160" s="83" t="str">
        <f t="shared" si="134"/>
        <v/>
      </c>
      <c r="V160" s="3"/>
      <c r="W160" s="3"/>
      <c r="X160" s="3"/>
      <c r="Y160" s="3"/>
      <c r="Z160" s="3"/>
      <c r="AA160" s="3"/>
      <c r="AB160" s="3"/>
      <c r="AC160" s="3"/>
      <c r="AD160" s="3" t="str">
        <f t="shared" ca="1" si="139"/>
        <v/>
      </c>
      <c r="AE160" s="3"/>
      <c r="AF160" s="3"/>
      <c r="AG160" s="3"/>
      <c r="AH160" s="3"/>
      <c r="AI160" s="3" t="str">
        <f t="shared" ca="1" si="126"/>
        <v/>
      </c>
      <c r="AJ160" s="3" t="str">
        <f t="shared" ca="1" si="127"/>
        <v/>
      </c>
      <c r="AK160" s="3"/>
      <c r="AL160" s="47" t="str">
        <f t="shared" ca="1" si="128"/>
        <v/>
      </c>
      <c r="AM160" s="119" t="str">
        <f t="shared" si="99"/>
        <v/>
      </c>
      <c r="AN160" s="118" t="str">
        <f ca="1">IF(AD160="","",IF(AD160="Min. objednávka",2-SUM($AN$7:AN159),IF(AD160="Spolu odhad",ROUND(SUM($AN$7:AN159),2),IF(AM160="","???",ROUND(AG160*AM160,2)))))</f>
        <v/>
      </c>
      <c r="AO160" s="3"/>
      <c r="AP160" s="3"/>
      <c r="AQ160" s="3"/>
      <c r="AR160" s="22">
        <f t="shared" si="101"/>
        <v>1</v>
      </c>
      <c r="AS160" s="3"/>
      <c r="AT160" s="3"/>
      <c r="AU160" s="3"/>
      <c r="AV160" s="3"/>
      <c r="AW160" s="3"/>
      <c r="AX160" s="47" t="str">
        <f>IF(MAX($AX$7:AX159)+1&lt;=$AS$4,MAX($AX$7:AX159)+1,"")</f>
        <v/>
      </c>
      <c r="AY160" s="47" t="str">
        <f>IF(MAX($AX$7:AX159)+1&gt;$AS$4,"",IF(AX160&lt;=$BC$7,VLOOKUP(AX160,BA$8:BB$299,2,FALSE),IF(AX160&lt;=$BE$7,VLOOKUP(AX160,BC$8:BD$299,2,FALSE),IF(AX160&lt;=MAX($BE$8:$BE$299),VLOOKUP(AX160,BE$8:BF$299,2,FALSE),IF(AX160=$AS$4,VLOOKUP(AX160,$AS$4:$AU$4,2,FALSE),"")))))</f>
        <v/>
      </c>
      <c r="AZ160" s="47" t="str">
        <f>IF(MAX($AX$7:AX159)+1&gt;$AS$4,"",IF(AX160&lt;=$BC$7,"",IF(AX160&lt;=$BE$7,MID(VLOOKUP(AX160,BC$8:BD$299,2,FALSE),1,1),IF(AX160&lt;=MAX($BE$8:$BE$299),MID(VLOOKUP(AX160,BE$8:BF$299,2,FALSE),1,1),IF(AX160&lt;=$AS$4,VLOOKUP(AX160,$AS$4:$AU$4,3,FALSE),"")))))</f>
        <v/>
      </c>
      <c r="BA160" s="49" t="str">
        <f>IF(AND(BB160&lt;&gt;"",ISNA(VLOOKUP(BB160,BB$7:BB159,1,FALSE))),MAX(BA$7:BA159)+1,"")</f>
        <v/>
      </c>
      <c r="BB160" s="50" t="str">
        <f t="shared" si="102"/>
        <v/>
      </c>
      <c r="BC160" s="49" t="str">
        <f>IF(AND(BD160&lt;&gt;"",ISNA(VLOOKUP(BD160,BD$7:BD159,1,FALSE))),MAX(BC$7:BC159)+1,"")</f>
        <v/>
      </c>
      <c r="BD160" s="50" t="str">
        <f t="shared" si="103"/>
        <v/>
      </c>
      <c r="BE160" s="49" t="str">
        <f>IF(AND(BF160&lt;&gt;"",ISNA(VLOOKUP(BF160,BF$7:BF159,1,FALSE))),MAX(BE$7:BE159)+1,"")</f>
        <v/>
      </c>
      <c r="BF160" s="50" t="str">
        <f t="shared" si="104"/>
        <v/>
      </c>
      <c r="BG160" s="50" t="str">
        <f t="shared" si="105"/>
        <v xml:space="preserve">22x0,5 </v>
      </c>
      <c r="BH160" s="50" t="str">
        <f t="shared" si="106"/>
        <v xml:space="preserve">22x2 </v>
      </c>
      <c r="BI160" s="47" t="str">
        <f t="shared" si="107"/>
        <v/>
      </c>
      <c r="BJ160" s="47" t="str">
        <f t="shared" si="108"/>
        <v/>
      </c>
      <c r="BK160" s="47" t="str">
        <f t="shared" si="109"/>
        <v/>
      </c>
      <c r="BL160" s="47" t="str">
        <f t="shared" si="110"/>
        <v/>
      </c>
      <c r="BM160" s="47" t="str">
        <f t="shared" si="111"/>
        <v/>
      </c>
      <c r="BN160" s="51" t="str">
        <f t="shared" si="112"/>
        <v/>
      </c>
      <c r="BO160" s="51" t="str">
        <f t="shared" si="113"/>
        <v/>
      </c>
      <c r="BP160" s="51" t="str">
        <f t="shared" si="114"/>
        <v/>
      </c>
      <c r="BQ160" s="51" t="str">
        <f t="shared" si="115"/>
        <v/>
      </c>
      <c r="BR160" s="51" t="str">
        <f t="shared" si="116"/>
        <v/>
      </c>
      <c r="BS160" s="51" t="str">
        <f t="shared" si="117"/>
        <v/>
      </c>
      <c r="BT160" s="47" t="str">
        <f t="shared" si="118"/>
        <v/>
      </c>
      <c r="BU160" s="59" t="s">
        <v>1503</v>
      </c>
      <c r="BV160" s="48" t="s">
        <v>1668</v>
      </c>
      <c r="BW160" s="97"/>
      <c r="BX160" s="98"/>
      <c r="BY160" s="88"/>
      <c r="BZ160" s="99"/>
      <c r="CA160" s="100" t="s">
        <v>2449</v>
      </c>
      <c r="CB160" s="101" t="s">
        <v>155</v>
      </c>
      <c r="CC160" s="101">
        <v>373</v>
      </c>
      <c r="CD160" s="100">
        <v>14.79</v>
      </c>
      <c r="CE160" s="103"/>
      <c r="CF160" s="101" t="s">
        <v>804</v>
      </c>
      <c r="CG160" s="101">
        <v>5.7960000000000003</v>
      </c>
      <c r="CH160" s="101"/>
      <c r="CI160" s="104"/>
      <c r="CJ160" s="105" t="s">
        <v>155</v>
      </c>
      <c r="CL160" s="64"/>
      <c r="CM160" s="9"/>
      <c r="CN160" s="52">
        <f t="shared" si="129"/>
        <v>0</v>
      </c>
      <c r="CO160" s="9"/>
      <c r="CP160" s="9"/>
      <c r="CS160" s="9"/>
      <c r="CT160" s="9"/>
      <c r="CU160" s="9"/>
      <c r="CV160" s="9"/>
      <c r="CW160" s="9"/>
    </row>
    <row r="161" spans="1:101" ht="9.9499999999999993" hidden="1" customHeight="1" x14ac:dyDescent="0.2">
      <c r="A161" s="3"/>
      <c r="B161" s="3"/>
      <c r="C161" s="83" t="str">
        <f t="shared" si="130"/>
        <v/>
      </c>
      <c r="D161" s="83" t="str">
        <f t="shared" ref="D161:F161" si="141">IF($Q161&lt;&gt;"",IF(D15=0,"",D15),"")</f>
        <v/>
      </c>
      <c r="E161" s="83" t="str">
        <f t="shared" si="141"/>
        <v/>
      </c>
      <c r="F161" s="83" t="str">
        <f t="shared" si="141"/>
        <v/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136" t="str">
        <f t="shared" si="132"/>
        <v/>
      </c>
      <c r="R161" s="137" t="str">
        <f t="shared" si="133"/>
        <v/>
      </c>
      <c r="S161" s="121"/>
      <c r="T161" s="121"/>
      <c r="U161" s="83" t="str">
        <f t="shared" si="134"/>
        <v/>
      </c>
      <c r="V161" s="3"/>
      <c r="W161" s="3"/>
      <c r="X161" s="3"/>
      <c r="Y161" s="3"/>
      <c r="Z161" s="3"/>
      <c r="AA161" s="3"/>
      <c r="AB161" s="3"/>
      <c r="AC161" s="3"/>
      <c r="AD161" s="3" t="str">
        <f t="shared" ca="1" si="139"/>
        <v/>
      </c>
      <c r="AE161" s="3"/>
      <c r="AF161" s="3"/>
      <c r="AG161" s="3"/>
      <c r="AH161" s="3"/>
      <c r="AI161" s="3" t="str">
        <f t="shared" ca="1" si="126"/>
        <v/>
      </c>
      <c r="AJ161" s="3" t="str">
        <f t="shared" ca="1" si="127"/>
        <v/>
      </c>
      <c r="AK161" s="3"/>
      <c r="AL161" s="47" t="str">
        <f t="shared" ca="1" si="128"/>
        <v/>
      </c>
      <c r="AM161" s="119" t="str">
        <f t="shared" si="99"/>
        <v/>
      </c>
      <c r="AN161" s="118" t="str">
        <f ca="1">IF(AD161="","",IF(AD161="Min. objednávka",2-SUM($AN$7:AN160),IF(AD161="Spolu odhad",ROUND(SUM($AN$7:AN160),2),IF(AM161="","???",ROUND(AG161*AM161,2)))))</f>
        <v/>
      </c>
      <c r="AO161" s="3"/>
      <c r="AP161" s="3"/>
      <c r="AQ161" s="3"/>
      <c r="AR161" s="22">
        <f t="shared" si="101"/>
        <v>1</v>
      </c>
      <c r="AS161" s="3"/>
      <c r="AT161" s="3"/>
      <c r="AU161" s="3"/>
      <c r="AV161" s="3"/>
      <c r="AW161" s="3"/>
      <c r="AX161" s="47" t="str">
        <f>IF(MAX($AX$7:AX160)+1&lt;=$AS$4,MAX($AX$7:AX160)+1,"")</f>
        <v/>
      </c>
      <c r="AY161" s="47" t="str">
        <f>IF(MAX($AX$7:AX160)+1&gt;$AS$4,"",IF(AX161&lt;=$BC$7,VLOOKUP(AX161,BA$8:BB$299,2,FALSE),IF(AX161&lt;=$BE$7,VLOOKUP(AX161,BC$8:BD$299,2,FALSE),IF(AX161&lt;=MAX($BE$8:$BE$299),VLOOKUP(AX161,BE$8:BF$299,2,FALSE),IF(AX161=$AS$4,VLOOKUP(AX161,$AS$4:$AU$4,2,FALSE),"")))))</f>
        <v/>
      </c>
      <c r="AZ161" s="47" t="str">
        <f>IF(MAX($AX$7:AX160)+1&gt;$AS$4,"",IF(AX161&lt;=$BC$7,"",IF(AX161&lt;=$BE$7,MID(VLOOKUP(AX161,BC$8:BD$299,2,FALSE),1,1),IF(AX161&lt;=MAX($BE$8:$BE$299),MID(VLOOKUP(AX161,BE$8:BF$299,2,FALSE),1,1),IF(AX161&lt;=$AS$4,VLOOKUP(AX161,$AS$4:$AU$4,3,FALSE),"")))))</f>
        <v/>
      </c>
      <c r="BA161" s="49" t="str">
        <f>IF(AND(BB161&lt;&gt;"",ISNA(VLOOKUP(BB161,BB$7:BB160,1,FALSE))),MAX(BA$7:BA160)+1,"")</f>
        <v/>
      </c>
      <c r="BB161" s="50" t="str">
        <f t="shared" si="102"/>
        <v/>
      </c>
      <c r="BC161" s="49" t="str">
        <f>IF(AND(BD161&lt;&gt;"",ISNA(VLOOKUP(BD161,BD$7:BD160,1,FALSE))),MAX(BC$7:BC160)+1,"")</f>
        <v/>
      </c>
      <c r="BD161" s="50" t="str">
        <f t="shared" si="103"/>
        <v/>
      </c>
      <c r="BE161" s="49" t="str">
        <f>IF(AND(BF161&lt;&gt;"",ISNA(VLOOKUP(BF161,BF$7:BF160,1,FALSE))),MAX(BE$7:BE160)+1,"")</f>
        <v/>
      </c>
      <c r="BF161" s="50" t="str">
        <f t="shared" si="104"/>
        <v/>
      </c>
      <c r="BG161" s="50" t="str">
        <f t="shared" si="105"/>
        <v xml:space="preserve">22x0,5 </v>
      </c>
      <c r="BH161" s="50" t="str">
        <f t="shared" si="106"/>
        <v xml:space="preserve">22x2 </v>
      </c>
      <c r="BI161" s="47" t="str">
        <f t="shared" si="107"/>
        <v/>
      </c>
      <c r="BJ161" s="47" t="str">
        <f t="shared" si="108"/>
        <v/>
      </c>
      <c r="BK161" s="47" t="str">
        <f t="shared" si="109"/>
        <v/>
      </c>
      <c r="BL161" s="47" t="str">
        <f t="shared" si="110"/>
        <v/>
      </c>
      <c r="BM161" s="47" t="str">
        <f t="shared" si="111"/>
        <v/>
      </c>
      <c r="BN161" s="51" t="str">
        <f t="shared" si="112"/>
        <v/>
      </c>
      <c r="BO161" s="51" t="str">
        <f t="shared" si="113"/>
        <v/>
      </c>
      <c r="BP161" s="51" t="str">
        <f t="shared" si="114"/>
        <v/>
      </c>
      <c r="BQ161" s="51" t="str">
        <f t="shared" si="115"/>
        <v/>
      </c>
      <c r="BR161" s="51" t="str">
        <f t="shared" si="116"/>
        <v/>
      </c>
      <c r="BS161" s="51" t="str">
        <f t="shared" si="117"/>
        <v/>
      </c>
      <c r="BT161" s="47" t="str">
        <f t="shared" si="118"/>
        <v/>
      </c>
      <c r="BU161" s="59" t="s">
        <v>1504</v>
      </c>
      <c r="BV161" s="48" t="s">
        <v>1670</v>
      </c>
      <c r="BW161" s="97"/>
      <c r="BX161" s="98"/>
      <c r="BY161" s="88"/>
      <c r="BZ161" s="99"/>
      <c r="CA161" s="100" t="s">
        <v>2450</v>
      </c>
      <c r="CB161" s="101" t="s">
        <v>156</v>
      </c>
      <c r="CC161" s="101">
        <v>374</v>
      </c>
      <c r="CD161" s="100">
        <v>34.58</v>
      </c>
      <c r="CE161" s="103"/>
      <c r="CF161" s="101" t="s">
        <v>804</v>
      </c>
      <c r="CG161" s="101">
        <v>5.7960000000000003</v>
      </c>
      <c r="CH161" s="101"/>
      <c r="CI161" s="104"/>
      <c r="CJ161" s="105" t="s">
        <v>156</v>
      </c>
      <c r="CL161" s="64"/>
      <c r="CM161" s="9"/>
      <c r="CN161" s="52">
        <f t="shared" si="129"/>
        <v>0</v>
      </c>
      <c r="CO161" s="9"/>
      <c r="CP161" s="9"/>
      <c r="CS161" s="9"/>
      <c r="CT161" s="9"/>
      <c r="CU161" s="9"/>
      <c r="CV161" s="9"/>
      <c r="CW161" s="9"/>
    </row>
    <row r="162" spans="1:101" ht="9.9499999999999993" hidden="1" customHeight="1" x14ac:dyDescent="0.2">
      <c r="A162" s="3"/>
      <c r="B162" s="3"/>
      <c r="C162" s="83" t="str">
        <f t="shared" si="130"/>
        <v/>
      </c>
      <c r="D162" s="83" t="str">
        <f t="shared" ref="D162:F162" si="142">IF($Q162&lt;&gt;"",IF(D16=0,"",D16),"")</f>
        <v/>
      </c>
      <c r="E162" s="83" t="str">
        <f t="shared" si="142"/>
        <v/>
      </c>
      <c r="F162" s="83" t="str">
        <f t="shared" si="142"/>
        <v/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136" t="str">
        <f t="shared" si="132"/>
        <v/>
      </c>
      <c r="R162" s="137" t="str">
        <f t="shared" si="133"/>
        <v/>
      </c>
      <c r="S162" s="121"/>
      <c r="T162" s="121"/>
      <c r="U162" s="83" t="str">
        <f t="shared" si="134"/>
        <v/>
      </c>
      <c r="V162" s="3"/>
      <c r="W162" s="3"/>
      <c r="X162" s="3"/>
      <c r="Y162" s="3"/>
      <c r="Z162" s="3"/>
      <c r="AA162" s="3"/>
      <c r="AB162" s="3"/>
      <c r="AC162" s="3"/>
      <c r="AD162" s="3" t="str">
        <f t="shared" ca="1" si="139"/>
        <v/>
      </c>
      <c r="AE162" s="3"/>
      <c r="AF162" s="3"/>
      <c r="AG162" s="3"/>
      <c r="AH162" s="3"/>
      <c r="AI162" s="3" t="str">
        <f t="shared" ca="1" si="126"/>
        <v/>
      </c>
      <c r="AJ162" s="3" t="str">
        <f t="shared" ca="1" si="127"/>
        <v/>
      </c>
      <c r="AK162" s="3"/>
      <c r="AL162" s="47" t="str">
        <f t="shared" ca="1" si="128"/>
        <v/>
      </c>
      <c r="AM162" s="119" t="str">
        <f t="shared" si="99"/>
        <v/>
      </c>
      <c r="AN162" s="118" t="str">
        <f ca="1">IF(AD162="","",IF(AD162="Min. objednávka",2-SUM($AN$7:AN161),IF(AD162="Spolu odhad",ROUND(SUM($AN$7:AN161),2),IF(AM162="","???",ROUND(AG162*AM162,2)))))</f>
        <v/>
      </c>
      <c r="AO162" s="3"/>
      <c r="AP162" s="3"/>
      <c r="AQ162" s="3"/>
      <c r="AR162" s="22">
        <f t="shared" si="101"/>
        <v>1</v>
      </c>
      <c r="AS162" s="3"/>
      <c r="AT162" s="3"/>
      <c r="AU162" s="3"/>
      <c r="AV162" s="3"/>
      <c r="AW162" s="3"/>
      <c r="AX162" s="47" t="str">
        <f>IF(MAX($AX$7:AX161)+1&lt;=$AS$4,MAX($AX$7:AX161)+1,"")</f>
        <v/>
      </c>
      <c r="AY162" s="47" t="str">
        <f>IF(MAX($AX$7:AX161)+1&gt;$AS$4,"",IF(AX162&lt;=$BC$7,VLOOKUP(AX162,BA$8:BB$299,2,FALSE),IF(AX162&lt;=$BE$7,VLOOKUP(AX162,BC$8:BD$299,2,FALSE),IF(AX162&lt;=MAX($BE$8:$BE$299),VLOOKUP(AX162,BE$8:BF$299,2,FALSE),IF(AX162=$AS$4,VLOOKUP(AX162,$AS$4:$AU$4,2,FALSE),"")))))</f>
        <v/>
      </c>
      <c r="AZ162" s="47" t="str">
        <f>IF(MAX($AX$7:AX161)+1&gt;$AS$4,"",IF(AX162&lt;=$BC$7,"",IF(AX162&lt;=$BE$7,MID(VLOOKUP(AX162,BC$8:BD$299,2,FALSE),1,1),IF(AX162&lt;=MAX($BE$8:$BE$299),MID(VLOOKUP(AX162,BE$8:BF$299,2,FALSE),1,1),IF(AX162&lt;=$AS$4,VLOOKUP(AX162,$AS$4:$AU$4,3,FALSE),"")))))</f>
        <v/>
      </c>
      <c r="BA162" s="49" t="str">
        <f>IF(AND(BB162&lt;&gt;"",ISNA(VLOOKUP(BB162,BB$7:BB161,1,FALSE))),MAX(BA$7:BA161)+1,"")</f>
        <v/>
      </c>
      <c r="BB162" s="50" t="str">
        <f t="shared" si="102"/>
        <v/>
      </c>
      <c r="BC162" s="49" t="str">
        <f>IF(AND(BD162&lt;&gt;"",ISNA(VLOOKUP(BD162,BD$7:BD161,1,FALSE))),MAX(BC$7:BC161)+1,"")</f>
        <v/>
      </c>
      <c r="BD162" s="50" t="str">
        <f t="shared" si="103"/>
        <v/>
      </c>
      <c r="BE162" s="49" t="str">
        <f>IF(AND(BF162&lt;&gt;"",ISNA(VLOOKUP(BF162,BF$7:BF161,1,FALSE))),MAX(BE$7:BE161)+1,"")</f>
        <v/>
      </c>
      <c r="BF162" s="50" t="str">
        <f t="shared" si="104"/>
        <v/>
      </c>
      <c r="BG162" s="50" t="str">
        <f t="shared" si="105"/>
        <v xml:space="preserve">22x0,5 </v>
      </c>
      <c r="BH162" s="50" t="str">
        <f t="shared" si="106"/>
        <v xml:space="preserve">22x2 </v>
      </c>
      <c r="BI162" s="47" t="str">
        <f t="shared" si="107"/>
        <v/>
      </c>
      <c r="BJ162" s="47" t="str">
        <f t="shared" si="108"/>
        <v/>
      </c>
      <c r="BK162" s="47" t="str">
        <f t="shared" si="109"/>
        <v/>
      </c>
      <c r="BL162" s="47" t="str">
        <f t="shared" si="110"/>
        <v/>
      </c>
      <c r="BM162" s="47" t="str">
        <f t="shared" si="111"/>
        <v/>
      </c>
      <c r="BN162" s="51" t="str">
        <f t="shared" si="112"/>
        <v/>
      </c>
      <c r="BO162" s="51" t="str">
        <f t="shared" si="113"/>
        <v/>
      </c>
      <c r="BP162" s="51" t="str">
        <f t="shared" si="114"/>
        <v/>
      </c>
      <c r="BQ162" s="51" t="str">
        <f t="shared" si="115"/>
        <v/>
      </c>
      <c r="BR162" s="51" t="str">
        <f t="shared" si="116"/>
        <v/>
      </c>
      <c r="BS162" s="51" t="str">
        <f t="shared" si="117"/>
        <v/>
      </c>
      <c r="BT162" s="47" t="str">
        <f t="shared" si="118"/>
        <v/>
      </c>
      <c r="BU162" s="59" t="s">
        <v>1505</v>
      </c>
      <c r="BV162" s="48" t="s">
        <v>1672</v>
      </c>
      <c r="BW162" s="97"/>
      <c r="BX162" s="98"/>
      <c r="BY162" s="88"/>
      <c r="BZ162" s="99"/>
      <c r="CA162" s="100" t="s">
        <v>2451</v>
      </c>
      <c r="CB162" s="101" t="s">
        <v>157</v>
      </c>
      <c r="CC162" s="101">
        <v>375</v>
      </c>
      <c r="CD162" s="88">
        <v>36.04</v>
      </c>
      <c r="CE162" s="103"/>
      <c r="CF162" s="101" t="s">
        <v>804</v>
      </c>
      <c r="CG162" s="101">
        <v>5.7960000000000003</v>
      </c>
      <c r="CH162" s="101"/>
      <c r="CI162" s="104"/>
      <c r="CJ162" s="105" t="s">
        <v>157</v>
      </c>
      <c r="CL162" s="64"/>
      <c r="CM162" s="9"/>
      <c r="CN162" s="52">
        <f t="shared" si="129"/>
        <v>0</v>
      </c>
      <c r="CO162" s="9"/>
      <c r="CP162" s="9"/>
      <c r="CS162" s="9"/>
      <c r="CT162" s="9"/>
      <c r="CU162" s="9"/>
      <c r="CV162" s="9"/>
      <c r="CW162" s="9"/>
    </row>
    <row r="163" spans="1:101" ht="9.9499999999999993" hidden="1" customHeight="1" x14ac:dyDescent="0.2">
      <c r="A163" s="3"/>
      <c r="B163" s="3"/>
      <c r="C163" s="83" t="str">
        <f t="shared" si="130"/>
        <v/>
      </c>
      <c r="D163" s="83" t="str">
        <f t="shared" ref="D163:F163" si="143">IF($Q163&lt;&gt;"",IF(D17=0,"",D17),"")</f>
        <v/>
      </c>
      <c r="E163" s="83" t="str">
        <f t="shared" si="143"/>
        <v/>
      </c>
      <c r="F163" s="83" t="str">
        <f t="shared" si="143"/>
        <v/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136" t="str">
        <f t="shared" si="132"/>
        <v/>
      </c>
      <c r="R163" s="137" t="str">
        <f t="shared" si="133"/>
        <v/>
      </c>
      <c r="S163" s="121"/>
      <c r="T163" s="121"/>
      <c r="U163" s="83" t="str">
        <f t="shared" si="134"/>
        <v/>
      </c>
      <c r="V163" s="3"/>
      <c r="W163" s="3"/>
      <c r="X163" s="3"/>
      <c r="Y163" s="3"/>
      <c r="Z163" s="3"/>
      <c r="AA163" s="3"/>
      <c r="AB163" s="3"/>
      <c r="AC163" s="3"/>
      <c r="AD163" s="3" t="str">
        <f t="shared" ca="1" si="139"/>
        <v/>
      </c>
      <c r="AE163" s="3"/>
      <c r="AF163" s="3"/>
      <c r="AG163" s="3"/>
      <c r="AH163" s="3"/>
      <c r="AI163" s="3" t="str">
        <f t="shared" ca="1" si="126"/>
        <v/>
      </c>
      <c r="AJ163" s="3" t="str">
        <f t="shared" ca="1" si="127"/>
        <v/>
      </c>
      <c r="AK163" s="3"/>
      <c r="AL163" s="47" t="str">
        <f t="shared" ca="1" si="128"/>
        <v/>
      </c>
      <c r="AM163" s="119" t="str">
        <f t="shared" si="99"/>
        <v/>
      </c>
      <c r="AN163" s="118" t="str">
        <f ca="1">IF(AD163="","",IF(AD163="Min. objednávka",2-SUM($AN$7:AN162),IF(AD163="Spolu odhad",ROUND(SUM($AN$7:AN162),2),IF(AM163="","???",ROUND(AG163*AM163,2)))))</f>
        <v/>
      </c>
      <c r="AO163" s="3"/>
      <c r="AP163" s="3"/>
      <c r="AQ163" s="3"/>
      <c r="AR163" s="22">
        <f t="shared" si="101"/>
        <v>1</v>
      </c>
      <c r="AS163" s="3"/>
      <c r="AT163" s="3"/>
      <c r="AU163" s="3"/>
      <c r="AV163" s="3"/>
      <c r="AW163" s="3"/>
      <c r="AX163" s="47" t="str">
        <f>IF(MAX($AX$7:AX162)+1&lt;=$AS$4,MAX($AX$7:AX162)+1,"")</f>
        <v/>
      </c>
      <c r="AY163" s="47" t="str">
        <f>IF(MAX($AX$7:AX162)+1&gt;$AS$4,"",IF(AX163&lt;=$BC$7,VLOOKUP(AX163,BA$8:BB$299,2,FALSE),IF(AX163&lt;=$BE$7,VLOOKUP(AX163,BC$8:BD$299,2,FALSE),IF(AX163&lt;=MAX($BE$8:$BE$299),VLOOKUP(AX163,BE$8:BF$299,2,FALSE),IF(AX163=$AS$4,VLOOKUP(AX163,$AS$4:$AU$4,2,FALSE),"")))))</f>
        <v/>
      </c>
      <c r="AZ163" s="47" t="str">
        <f>IF(MAX($AX$7:AX162)+1&gt;$AS$4,"",IF(AX163&lt;=$BC$7,"",IF(AX163&lt;=$BE$7,MID(VLOOKUP(AX163,BC$8:BD$299,2,FALSE),1,1),IF(AX163&lt;=MAX($BE$8:$BE$299),MID(VLOOKUP(AX163,BE$8:BF$299,2,FALSE),1,1),IF(AX163&lt;=$AS$4,VLOOKUP(AX163,$AS$4:$AU$4,3,FALSE),"")))))</f>
        <v/>
      </c>
      <c r="BA163" s="49" t="str">
        <f>IF(AND(BB163&lt;&gt;"",ISNA(VLOOKUP(BB163,BB$7:BB162,1,FALSE))),MAX(BA$7:BA162)+1,"")</f>
        <v/>
      </c>
      <c r="BB163" s="50" t="str">
        <f t="shared" si="102"/>
        <v/>
      </c>
      <c r="BC163" s="49" t="str">
        <f>IF(AND(BD163&lt;&gt;"",ISNA(VLOOKUP(BD163,BD$7:BD162,1,FALSE))),MAX(BC$7:BC162)+1,"")</f>
        <v/>
      </c>
      <c r="BD163" s="50" t="str">
        <f t="shared" si="103"/>
        <v/>
      </c>
      <c r="BE163" s="49" t="str">
        <f>IF(AND(BF163&lt;&gt;"",ISNA(VLOOKUP(BF163,BF$7:BF162,1,FALSE))),MAX(BE$7:BE162)+1,"")</f>
        <v/>
      </c>
      <c r="BF163" s="50" t="str">
        <f t="shared" si="104"/>
        <v/>
      </c>
      <c r="BG163" s="50" t="str">
        <f t="shared" si="105"/>
        <v xml:space="preserve">22x0,5 </v>
      </c>
      <c r="BH163" s="50" t="str">
        <f t="shared" si="106"/>
        <v xml:space="preserve">22x2 </v>
      </c>
      <c r="BI163" s="47" t="str">
        <f t="shared" si="107"/>
        <v/>
      </c>
      <c r="BJ163" s="47" t="str">
        <f t="shared" si="108"/>
        <v/>
      </c>
      <c r="BK163" s="47" t="str">
        <f t="shared" si="109"/>
        <v/>
      </c>
      <c r="BL163" s="47" t="str">
        <f t="shared" si="110"/>
        <v/>
      </c>
      <c r="BM163" s="47" t="str">
        <f t="shared" si="111"/>
        <v/>
      </c>
      <c r="BN163" s="51" t="str">
        <f t="shared" si="112"/>
        <v/>
      </c>
      <c r="BO163" s="51" t="str">
        <f t="shared" si="113"/>
        <v/>
      </c>
      <c r="BP163" s="51" t="str">
        <f t="shared" si="114"/>
        <v/>
      </c>
      <c r="BQ163" s="51" t="str">
        <f t="shared" si="115"/>
        <v/>
      </c>
      <c r="BR163" s="51" t="str">
        <f t="shared" si="116"/>
        <v/>
      </c>
      <c r="BS163" s="51" t="str">
        <f t="shared" si="117"/>
        <v/>
      </c>
      <c r="BT163" s="47" t="str">
        <f t="shared" si="118"/>
        <v/>
      </c>
      <c r="BU163" s="59" t="s">
        <v>275</v>
      </c>
      <c r="BV163" s="48" t="s">
        <v>1674</v>
      </c>
      <c r="BW163" s="97"/>
      <c r="BX163" s="98"/>
      <c r="BY163" s="88"/>
      <c r="BZ163" s="99"/>
      <c r="CA163" s="100" t="s">
        <v>2452</v>
      </c>
      <c r="CB163" s="101" t="s">
        <v>158</v>
      </c>
      <c r="CC163" s="101">
        <v>185</v>
      </c>
      <c r="CD163" s="100">
        <v>13.16</v>
      </c>
      <c r="CE163" s="103"/>
      <c r="CF163" s="101" t="s">
        <v>804</v>
      </c>
      <c r="CG163" s="101">
        <v>5.7960000000000003</v>
      </c>
      <c r="CH163" s="101"/>
      <c r="CI163" s="104"/>
      <c r="CJ163" s="105" t="s">
        <v>158</v>
      </c>
      <c r="CL163" s="64"/>
      <c r="CM163" s="9"/>
      <c r="CN163" s="52">
        <f t="shared" si="129"/>
        <v>0</v>
      </c>
      <c r="CO163" s="9"/>
      <c r="CP163" s="9"/>
      <c r="CS163" s="9"/>
      <c r="CT163" s="9"/>
      <c r="CU163" s="9"/>
      <c r="CV163" s="9"/>
      <c r="CW163" s="9"/>
    </row>
    <row r="164" spans="1:101" ht="9.9499999999999993" hidden="1" customHeight="1" x14ac:dyDescent="0.2">
      <c r="A164" s="3"/>
      <c r="B164" s="3"/>
      <c r="C164" s="83" t="str">
        <f t="shared" si="130"/>
        <v/>
      </c>
      <c r="D164" s="83" t="str">
        <f t="shared" ref="D164:F164" si="144">IF($Q164&lt;&gt;"",IF(D18=0,"",D18),"")</f>
        <v/>
      </c>
      <c r="E164" s="83" t="str">
        <f t="shared" si="144"/>
        <v/>
      </c>
      <c r="F164" s="83" t="str">
        <f t="shared" si="144"/>
        <v/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136" t="str">
        <f t="shared" si="132"/>
        <v/>
      </c>
      <c r="R164" s="137" t="str">
        <f t="shared" si="133"/>
        <v/>
      </c>
      <c r="S164" s="121"/>
      <c r="T164" s="121"/>
      <c r="U164" s="83" t="str">
        <f t="shared" si="134"/>
        <v/>
      </c>
      <c r="V164" s="3"/>
      <c r="W164" s="3"/>
      <c r="X164" s="3"/>
      <c r="Y164" s="3"/>
      <c r="Z164" s="3"/>
      <c r="AA164" s="3"/>
      <c r="AB164" s="3"/>
      <c r="AC164" s="3"/>
      <c r="AD164" s="3" t="str">
        <f t="shared" ca="1" si="139"/>
        <v/>
      </c>
      <c r="AE164" s="3"/>
      <c r="AF164" s="3"/>
      <c r="AG164" s="3"/>
      <c r="AH164" s="3"/>
      <c r="AI164" s="3" t="str">
        <f t="shared" ca="1" si="126"/>
        <v/>
      </c>
      <c r="AJ164" s="3" t="str">
        <f t="shared" ca="1" si="127"/>
        <v/>
      </c>
      <c r="AK164" s="3"/>
      <c r="AL164" s="47" t="str">
        <f t="shared" ca="1" si="128"/>
        <v/>
      </c>
      <c r="AM164" s="119" t="str">
        <f t="shared" si="99"/>
        <v/>
      </c>
      <c r="AN164" s="118" t="str">
        <f ca="1">IF(AD164="","",IF(AD164="Min. objednávka",2-SUM($AN$7:AN163),IF(AD164="Spolu odhad",ROUND(SUM($AN$7:AN163),2),IF(AM164="","???",ROUND(AG164*AM164,2)))))</f>
        <v/>
      </c>
      <c r="AO164" s="3"/>
      <c r="AP164" s="3"/>
      <c r="AQ164" s="3"/>
      <c r="AR164" s="22">
        <f t="shared" si="101"/>
        <v>1</v>
      </c>
      <c r="AS164" s="3"/>
      <c r="AT164" s="3"/>
      <c r="AU164" s="3"/>
      <c r="AV164" s="3"/>
      <c r="AW164" s="3"/>
      <c r="AX164" s="47" t="str">
        <f>IF(MAX($AX$7:AX163)+1&lt;=$AS$4,MAX($AX$7:AX163)+1,"")</f>
        <v/>
      </c>
      <c r="AY164" s="47" t="str">
        <f>IF(MAX($AX$7:AX163)+1&gt;$AS$4,"",IF(AX164&lt;=$BC$7,VLOOKUP(AX164,BA$8:BB$299,2,FALSE),IF(AX164&lt;=$BE$7,VLOOKUP(AX164,BC$8:BD$299,2,FALSE),IF(AX164&lt;=MAX($BE$8:$BE$299),VLOOKUP(AX164,BE$8:BF$299,2,FALSE),IF(AX164=$AS$4,VLOOKUP(AX164,$AS$4:$AU$4,2,FALSE),"")))))</f>
        <v/>
      </c>
      <c r="AZ164" s="47" t="str">
        <f>IF(MAX($AX$7:AX163)+1&gt;$AS$4,"",IF(AX164&lt;=$BC$7,"",IF(AX164&lt;=$BE$7,MID(VLOOKUP(AX164,BC$8:BD$299,2,FALSE),1,1),IF(AX164&lt;=MAX($BE$8:$BE$299),MID(VLOOKUP(AX164,BE$8:BF$299,2,FALSE),1,1),IF(AX164&lt;=$AS$4,VLOOKUP(AX164,$AS$4:$AU$4,3,FALSE),"")))))</f>
        <v/>
      </c>
      <c r="BA164" s="49" t="str">
        <f>IF(AND(BB164&lt;&gt;"",ISNA(VLOOKUP(BB164,BB$7:BB163,1,FALSE))),MAX(BA$7:BA163)+1,"")</f>
        <v/>
      </c>
      <c r="BB164" s="50" t="str">
        <f t="shared" si="102"/>
        <v/>
      </c>
      <c r="BC164" s="49" t="str">
        <f>IF(AND(BD164&lt;&gt;"",ISNA(VLOOKUP(BD164,BD$7:BD163,1,FALSE))),MAX(BC$7:BC163)+1,"")</f>
        <v/>
      </c>
      <c r="BD164" s="50" t="str">
        <f t="shared" si="103"/>
        <v/>
      </c>
      <c r="BE164" s="49" t="str">
        <f>IF(AND(BF164&lt;&gt;"",ISNA(VLOOKUP(BF164,BF$7:BF163,1,FALSE))),MAX(BE$7:BE163)+1,"")</f>
        <v/>
      </c>
      <c r="BF164" s="50" t="str">
        <f t="shared" si="104"/>
        <v/>
      </c>
      <c r="BG164" s="50" t="str">
        <f t="shared" si="105"/>
        <v xml:space="preserve">22x0,5 </v>
      </c>
      <c r="BH164" s="50" t="str">
        <f t="shared" si="106"/>
        <v xml:space="preserve">22x2 </v>
      </c>
      <c r="BI164" s="47" t="str">
        <f t="shared" si="107"/>
        <v/>
      </c>
      <c r="BJ164" s="47" t="str">
        <f t="shared" si="108"/>
        <v/>
      </c>
      <c r="BK164" s="47" t="str">
        <f t="shared" si="109"/>
        <v/>
      </c>
      <c r="BL164" s="47" t="str">
        <f t="shared" si="110"/>
        <v/>
      </c>
      <c r="BM164" s="47" t="str">
        <f t="shared" si="111"/>
        <v/>
      </c>
      <c r="BN164" s="51" t="str">
        <f t="shared" si="112"/>
        <v/>
      </c>
      <c r="BO164" s="51" t="str">
        <f t="shared" si="113"/>
        <v/>
      </c>
      <c r="BP164" s="51" t="str">
        <f t="shared" si="114"/>
        <v/>
      </c>
      <c r="BQ164" s="51" t="str">
        <f t="shared" si="115"/>
        <v/>
      </c>
      <c r="BR164" s="51" t="str">
        <f t="shared" si="116"/>
        <v/>
      </c>
      <c r="BS164" s="51" t="str">
        <f t="shared" si="117"/>
        <v/>
      </c>
      <c r="BT164" s="47" t="str">
        <f t="shared" si="118"/>
        <v/>
      </c>
      <c r="BU164" s="59" t="s">
        <v>276</v>
      </c>
      <c r="BV164" s="48" t="s">
        <v>1676</v>
      </c>
      <c r="BW164" s="97"/>
      <c r="BX164" s="98"/>
      <c r="BY164" s="88"/>
      <c r="BZ164" s="99"/>
      <c r="CA164" s="100" t="s">
        <v>2453</v>
      </c>
      <c r="CB164" s="101" t="s">
        <v>159</v>
      </c>
      <c r="CC164" s="101">
        <v>186</v>
      </c>
      <c r="CD164" s="100">
        <v>19.970000000000002</v>
      </c>
      <c r="CE164" s="103"/>
      <c r="CF164" s="101" t="s">
        <v>804</v>
      </c>
      <c r="CG164" s="101">
        <v>5.7960000000000003</v>
      </c>
      <c r="CH164" s="101"/>
      <c r="CI164" s="104"/>
      <c r="CJ164" s="105" t="s">
        <v>159</v>
      </c>
      <c r="CL164" s="64"/>
      <c r="CM164" s="9"/>
      <c r="CN164" s="52">
        <f t="shared" si="129"/>
        <v>0</v>
      </c>
      <c r="CO164" s="9"/>
      <c r="CP164" s="9"/>
      <c r="CS164" s="9"/>
      <c r="CT164" s="9"/>
      <c r="CU164" s="9"/>
      <c r="CV164" s="9"/>
      <c r="CW164" s="9"/>
    </row>
    <row r="165" spans="1:101" ht="9.9499999999999993" hidden="1" customHeight="1" x14ac:dyDescent="0.2">
      <c r="A165" s="3"/>
      <c r="B165" s="3"/>
      <c r="C165" s="83" t="str">
        <f t="shared" si="130"/>
        <v/>
      </c>
      <c r="D165" s="83" t="str">
        <f t="shared" ref="D165:F165" si="145">IF($Q165&lt;&gt;"",IF(D19=0,"",D19),"")</f>
        <v/>
      </c>
      <c r="E165" s="83" t="str">
        <f t="shared" si="145"/>
        <v/>
      </c>
      <c r="F165" s="83" t="str">
        <f t="shared" si="145"/>
        <v/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136" t="str">
        <f t="shared" si="132"/>
        <v/>
      </c>
      <c r="R165" s="137" t="str">
        <f t="shared" si="133"/>
        <v/>
      </c>
      <c r="S165" s="121"/>
      <c r="T165" s="121"/>
      <c r="U165" s="83" t="str">
        <f t="shared" si="134"/>
        <v/>
      </c>
      <c r="V165" s="3"/>
      <c r="W165" s="3"/>
      <c r="X165" s="3"/>
      <c r="Y165" s="3"/>
      <c r="Z165" s="3"/>
      <c r="AA165" s="3"/>
      <c r="AB165" s="3"/>
      <c r="AC165" s="3"/>
      <c r="AD165" s="3" t="str">
        <f t="shared" ca="1" si="139"/>
        <v/>
      </c>
      <c r="AE165" s="3"/>
      <c r="AF165" s="3"/>
      <c r="AG165" s="3"/>
      <c r="AH165" s="3"/>
      <c r="AI165" s="3" t="str">
        <f t="shared" ca="1" si="126"/>
        <v/>
      </c>
      <c r="AJ165" s="3" t="str">
        <f t="shared" ca="1" si="127"/>
        <v/>
      </c>
      <c r="AK165" s="3"/>
      <c r="AL165" s="47" t="str">
        <f t="shared" ca="1" si="128"/>
        <v/>
      </c>
      <c r="AM165" s="119" t="str">
        <f t="shared" si="99"/>
        <v/>
      </c>
      <c r="AN165" s="118" t="str">
        <f ca="1">IF(AD165="","",IF(AD165="Min. objednávka",2-SUM($AN$7:AN164),IF(AD165="Spolu odhad",ROUND(SUM($AN$7:AN164),2),IF(AM165="","???",ROUND(AG165*AM165,2)))))</f>
        <v/>
      </c>
      <c r="AO165" s="3"/>
      <c r="AP165" s="3"/>
      <c r="AQ165" s="3"/>
      <c r="AR165" s="22">
        <f t="shared" si="101"/>
        <v>1</v>
      </c>
      <c r="AS165" s="3"/>
      <c r="AT165" s="3"/>
      <c r="AU165" s="3"/>
      <c r="AV165" s="3"/>
      <c r="AW165" s="3"/>
      <c r="AX165" s="47" t="str">
        <f>IF(MAX($AX$7:AX164)+1&lt;=$AS$4,MAX($AX$7:AX164)+1,"")</f>
        <v/>
      </c>
      <c r="AY165" s="47" t="str">
        <f>IF(MAX($AX$7:AX164)+1&gt;$AS$4,"",IF(AX165&lt;=$BC$7,VLOOKUP(AX165,BA$8:BB$299,2,FALSE),IF(AX165&lt;=$BE$7,VLOOKUP(AX165,BC$8:BD$299,2,FALSE),IF(AX165&lt;=MAX($BE$8:$BE$299),VLOOKUP(AX165,BE$8:BF$299,2,FALSE),IF(AX165=$AS$4,VLOOKUP(AX165,$AS$4:$AU$4,2,FALSE),"")))))</f>
        <v/>
      </c>
      <c r="AZ165" s="47" t="str">
        <f>IF(MAX($AX$7:AX164)+1&gt;$AS$4,"",IF(AX165&lt;=$BC$7,"",IF(AX165&lt;=$BE$7,MID(VLOOKUP(AX165,BC$8:BD$299,2,FALSE),1,1),IF(AX165&lt;=MAX($BE$8:$BE$299),MID(VLOOKUP(AX165,BE$8:BF$299,2,FALSE),1,1),IF(AX165&lt;=$AS$4,VLOOKUP(AX165,$AS$4:$AU$4,3,FALSE),"")))))</f>
        <v/>
      </c>
      <c r="BA165" s="49" t="str">
        <f>IF(AND(BB165&lt;&gt;"",ISNA(VLOOKUP(BB165,BB$7:BB164,1,FALSE))),MAX(BA$7:BA164)+1,"")</f>
        <v/>
      </c>
      <c r="BB165" s="50" t="str">
        <f t="shared" si="102"/>
        <v/>
      </c>
      <c r="BC165" s="49" t="str">
        <f>IF(AND(BD165&lt;&gt;"",ISNA(VLOOKUP(BD165,BD$7:BD164,1,FALSE))),MAX(BC$7:BC164)+1,"")</f>
        <v/>
      </c>
      <c r="BD165" s="50" t="str">
        <f t="shared" si="103"/>
        <v/>
      </c>
      <c r="BE165" s="49" t="str">
        <f>IF(AND(BF165&lt;&gt;"",ISNA(VLOOKUP(BF165,BF$7:BF164,1,FALSE))),MAX(BE$7:BE164)+1,"")</f>
        <v/>
      </c>
      <c r="BF165" s="50" t="str">
        <f t="shared" si="104"/>
        <v/>
      </c>
      <c r="BG165" s="50" t="str">
        <f t="shared" si="105"/>
        <v xml:space="preserve">22x0,5 </v>
      </c>
      <c r="BH165" s="50" t="str">
        <f t="shared" si="106"/>
        <v xml:space="preserve">22x2 </v>
      </c>
      <c r="BI165" s="47" t="str">
        <f t="shared" si="107"/>
        <v/>
      </c>
      <c r="BJ165" s="47" t="str">
        <f t="shared" si="108"/>
        <v/>
      </c>
      <c r="BK165" s="47" t="str">
        <f t="shared" si="109"/>
        <v/>
      </c>
      <c r="BL165" s="47" t="str">
        <f t="shared" si="110"/>
        <v/>
      </c>
      <c r="BM165" s="47" t="str">
        <f t="shared" si="111"/>
        <v/>
      </c>
      <c r="BN165" s="51" t="str">
        <f t="shared" si="112"/>
        <v/>
      </c>
      <c r="BO165" s="51" t="str">
        <f t="shared" si="113"/>
        <v/>
      </c>
      <c r="BP165" s="51" t="str">
        <f t="shared" si="114"/>
        <v/>
      </c>
      <c r="BQ165" s="51" t="str">
        <f t="shared" si="115"/>
        <v/>
      </c>
      <c r="BR165" s="51" t="str">
        <f t="shared" si="116"/>
        <v/>
      </c>
      <c r="BS165" s="51" t="str">
        <f t="shared" si="117"/>
        <v/>
      </c>
      <c r="BT165" s="47" t="str">
        <f t="shared" si="118"/>
        <v/>
      </c>
      <c r="BU165" s="59" t="s">
        <v>1506</v>
      </c>
      <c r="BV165" s="48" t="s">
        <v>1678</v>
      </c>
      <c r="BW165" s="97"/>
      <c r="BX165" s="98"/>
      <c r="BY165" s="88"/>
      <c r="BZ165" s="99"/>
      <c r="CA165" s="100" t="s">
        <v>2454</v>
      </c>
      <c r="CB165" s="101" t="s">
        <v>160</v>
      </c>
      <c r="CC165" s="101">
        <v>376</v>
      </c>
      <c r="CD165" s="100">
        <v>23.42</v>
      </c>
      <c r="CE165" s="103"/>
      <c r="CF165" s="101" t="s">
        <v>804</v>
      </c>
      <c r="CG165" s="101">
        <v>5.7960000000000003</v>
      </c>
      <c r="CH165" s="101"/>
      <c r="CI165" s="104"/>
      <c r="CJ165" s="105" t="s">
        <v>160</v>
      </c>
      <c r="CL165" s="64"/>
      <c r="CM165" s="9"/>
      <c r="CN165" s="52">
        <f t="shared" si="129"/>
        <v>0</v>
      </c>
      <c r="CO165" s="9"/>
      <c r="CP165" s="9"/>
      <c r="CS165" s="9"/>
      <c r="CT165" s="9"/>
      <c r="CU165" s="9"/>
      <c r="CV165" s="9"/>
      <c r="CW165" s="9"/>
    </row>
    <row r="166" spans="1:101" ht="9.9499999999999993" hidden="1" customHeight="1" x14ac:dyDescent="0.2">
      <c r="A166" s="3"/>
      <c r="B166" s="3"/>
      <c r="C166" s="83" t="str">
        <f t="shared" si="130"/>
        <v/>
      </c>
      <c r="D166" s="83" t="str">
        <f t="shared" ref="D166:F166" si="146">IF($Q166&lt;&gt;"",IF(D20=0,"",D20),"")</f>
        <v/>
      </c>
      <c r="E166" s="83" t="str">
        <f t="shared" si="146"/>
        <v/>
      </c>
      <c r="F166" s="83" t="str">
        <f t="shared" si="146"/>
        <v/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136" t="str">
        <f t="shared" si="132"/>
        <v/>
      </c>
      <c r="R166" s="137" t="str">
        <f t="shared" si="133"/>
        <v/>
      </c>
      <c r="S166" s="121"/>
      <c r="T166" s="121"/>
      <c r="U166" s="83" t="str">
        <f t="shared" si="134"/>
        <v/>
      </c>
      <c r="V166" s="3"/>
      <c r="W166" s="3"/>
      <c r="X166" s="3"/>
      <c r="Y166" s="3"/>
      <c r="Z166" s="3"/>
      <c r="AA166" s="3"/>
      <c r="AB166" s="3"/>
      <c r="AC166" s="3"/>
      <c r="AD166" s="3" t="str">
        <f t="shared" ca="1" si="139"/>
        <v/>
      </c>
      <c r="AE166" s="3"/>
      <c r="AF166" s="3"/>
      <c r="AG166" s="3"/>
      <c r="AH166" s="3"/>
      <c r="AI166" s="3" t="str">
        <f t="shared" ca="1" si="126"/>
        <v/>
      </c>
      <c r="AJ166" s="3" t="str">
        <f t="shared" ca="1" si="127"/>
        <v/>
      </c>
      <c r="AK166" s="3"/>
      <c r="AL166" s="47" t="str">
        <f t="shared" ca="1" si="128"/>
        <v/>
      </c>
      <c r="AM166" s="119" t="str">
        <f t="shared" si="99"/>
        <v/>
      </c>
      <c r="AN166" s="118" t="str">
        <f ca="1">IF(AD166="","",IF(AD166="Min. objednávka",2-SUM($AN$7:AN165),IF(AD166="Spolu odhad",ROUND(SUM($AN$7:AN165),2),IF(AM166="","???",ROUND(AG166*AM166,2)))))</f>
        <v/>
      </c>
      <c r="AO166" s="3"/>
      <c r="AP166" s="3"/>
      <c r="AQ166" s="3"/>
      <c r="AR166" s="22">
        <f t="shared" si="101"/>
        <v>1</v>
      </c>
      <c r="AS166" s="3"/>
      <c r="AT166" s="3"/>
      <c r="AU166" s="3"/>
      <c r="AV166" s="3"/>
      <c r="AW166" s="3"/>
      <c r="AX166" s="47" t="str">
        <f>IF(MAX($AX$7:AX165)+1&lt;=$AS$4,MAX($AX$7:AX165)+1,"")</f>
        <v/>
      </c>
      <c r="AY166" s="47" t="str">
        <f>IF(MAX($AX$7:AX165)+1&gt;$AS$4,"",IF(AX166&lt;=$BC$7,VLOOKUP(AX166,BA$8:BB$299,2,FALSE),IF(AX166&lt;=$BE$7,VLOOKUP(AX166,BC$8:BD$299,2,FALSE),IF(AX166&lt;=MAX($BE$8:$BE$299),VLOOKUP(AX166,BE$8:BF$299,2,FALSE),IF(AX166=$AS$4,VLOOKUP(AX166,$AS$4:$AU$4,2,FALSE),"")))))</f>
        <v/>
      </c>
      <c r="AZ166" s="47" t="str">
        <f>IF(MAX($AX$7:AX165)+1&gt;$AS$4,"",IF(AX166&lt;=$BC$7,"",IF(AX166&lt;=$BE$7,MID(VLOOKUP(AX166,BC$8:BD$299,2,FALSE),1,1),IF(AX166&lt;=MAX($BE$8:$BE$299),MID(VLOOKUP(AX166,BE$8:BF$299,2,FALSE),1,1),IF(AX166&lt;=$AS$4,VLOOKUP(AX166,$AS$4:$AU$4,3,FALSE),"")))))</f>
        <v/>
      </c>
      <c r="BA166" s="49" t="str">
        <f>IF(AND(BB166&lt;&gt;"",ISNA(VLOOKUP(BB166,BB$7:BB165,1,FALSE))),MAX(BA$7:BA165)+1,"")</f>
        <v/>
      </c>
      <c r="BB166" s="50" t="str">
        <f t="shared" si="102"/>
        <v/>
      </c>
      <c r="BC166" s="49" t="str">
        <f>IF(AND(BD166&lt;&gt;"",ISNA(VLOOKUP(BD166,BD$7:BD165,1,FALSE))),MAX(BC$7:BC165)+1,"")</f>
        <v/>
      </c>
      <c r="BD166" s="50" t="str">
        <f t="shared" si="103"/>
        <v/>
      </c>
      <c r="BE166" s="49" t="str">
        <f>IF(AND(BF166&lt;&gt;"",ISNA(VLOOKUP(BF166,BF$7:BF165,1,FALSE))),MAX(BE$7:BE165)+1,"")</f>
        <v/>
      </c>
      <c r="BF166" s="50" t="str">
        <f t="shared" si="104"/>
        <v/>
      </c>
      <c r="BG166" s="50" t="str">
        <f t="shared" si="105"/>
        <v xml:space="preserve">22x0,5 </v>
      </c>
      <c r="BH166" s="50" t="str">
        <f t="shared" si="106"/>
        <v xml:space="preserve">22x2 </v>
      </c>
      <c r="BI166" s="47" t="str">
        <f t="shared" si="107"/>
        <v/>
      </c>
      <c r="BJ166" s="47" t="str">
        <f t="shared" si="108"/>
        <v/>
      </c>
      <c r="BK166" s="47" t="str">
        <f t="shared" si="109"/>
        <v/>
      </c>
      <c r="BL166" s="47" t="str">
        <f t="shared" si="110"/>
        <v/>
      </c>
      <c r="BM166" s="47" t="str">
        <f t="shared" si="111"/>
        <v/>
      </c>
      <c r="BN166" s="51" t="str">
        <f t="shared" si="112"/>
        <v/>
      </c>
      <c r="BO166" s="51" t="str">
        <f t="shared" si="113"/>
        <v/>
      </c>
      <c r="BP166" s="51" t="str">
        <f t="shared" si="114"/>
        <v/>
      </c>
      <c r="BQ166" s="51" t="str">
        <f t="shared" si="115"/>
        <v/>
      </c>
      <c r="BR166" s="51" t="str">
        <f t="shared" si="116"/>
        <v/>
      </c>
      <c r="BS166" s="51" t="str">
        <f t="shared" si="117"/>
        <v/>
      </c>
      <c r="BT166" s="47" t="str">
        <f t="shared" si="118"/>
        <v/>
      </c>
      <c r="BU166" s="59" t="s">
        <v>1507</v>
      </c>
      <c r="BV166" s="48" t="s">
        <v>1680</v>
      </c>
      <c r="BW166" s="97"/>
      <c r="BX166" s="98"/>
      <c r="BY166" s="88"/>
      <c r="BZ166" s="99"/>
      <c r="CA166" s="100" t="s">
        <v>2455</v>
      </c>
      <c r="CB166" s="101" t="s">
        <v>44</v>
      </c>
      <c r="CC166" s="101">
        <v>270</v>
      </c>
      <c r="CD166" s="100">
        <v>16.150000000000002</v>
      </c>
      <c r="CE166" s="103"/>
      <c r="CF166" s="101" t="s">
        <v>804</v>
      </c>
      <c r="CG166" s="101">
        <v>5.7960000000000003</v>
      </c>
      <c r="CH166" s="101"/>
      <c r="CI166" s="104"/>
      <c r="CJ166" s="105" t="s">
        <v>44</v>
      </c>
      <c r="CL166" s="64"/>
      <c r="CM166" s="9"/>
      <c r="CN166" s="52">
        <f t="shared" si="129"/>
        <v>0</v>
      </c>
      <c r="CO166" s="9"/>
      <c r="CP166" s="9"/>
      <c r="CS166" s="9"/>
      <c r="CT166" s="9"/>
      <c r="CU166" s="9"/>
      <c r="CV166" s="9"/>
      <c r="CW166" s="9"/>
    </row>
    <row r="167" spans="1:101" ht="9.9499999999999993" hidden="1" customHeight="1" x14ac:dyDescent="0.2">
      <c r="A167" s="3"/>
      <c r="B167" s="3"/>
      <c r="C167" s="83" t="str">
        <f t="shared" si="130"/>
        <v/>
      </c>
      <c r="D167" s="83" t="str">
        <f t="shared" ref="D167:F167" si="147">IF($Q167&lt;&gt;"",IF(D21=0,"",D21),"")</f>
        <v/>
      </c>
      <c r="E167" s="83" t="str">
        <f t="shared" si="147"/>
        <v/>
      </c>
      <c r="F167" s="83" t="str">
        <f t="shared" si="147"/>
        <v/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136" t="str">
        <f t="shared" si="132"/>
        <v/>
      </c>
      <c r="R167" s="137" t="str">
        <f t="shared" si="133"/>
        <v/>
      </c>
      <c r="S167" s="121"/>
      <c r="T167" s="121"/>
      <c r="U167" s="83" t="str">
        <f t="shared" si="134"/>
        <v/>
      </c>
      <c r="V167" s="3"/>
      <c r="W167" s="3"/>
      <c r="X167" s="3"/>
      <c r="Y167" s="3"/>
      <c r="Z167" s="3"/>
      <c r="AA167" s="3"/>
      <c r="AB167" s="3"/>
      <c r="AC167" s="3"/>
      <c r="AD167" s="3" t="str">
        <f t="shared" ca="1" si="139"/>
        <v/>
      </c>
      <c r="AE167" s="3"/>
      <c r="AF167" s="3"/>
      <c r="AG167" s="3"/>
      <c r="AH167" s="3"/>
      <c r="AI167" s="3" t="str">
        <f t="shared" ca="1" si="126"/>
        <v/>
      </c>
      <c r="AJ167" s="3" t="str">
        <f t="shared" ca="1" si="127"/>
        <v/>
      </c>
      <c r="AK167" s="3"/>
      <c r="AL167" s="47" t="str">
        <f t="shared" ca="1" si="128"/>
        <v/>
      </c>
      <c r="AM167" s="119" t="str">
        <f t="shared" si="99"/>
        <v/>
      </c>
      <c r="AN167" s="118" t="str">
        <f ca="1">IF(AD167="","",IF(AD167="Min. objednávka",2-SUM($AN$7:AN166),IF(AD167="Spolu odhad",ROUND(SUM($AN$7:AN166),2),IF(AM167="","???",ROUND(AG167*AM167,2)))))</f>
        <v/>
      </c>
      <c r="AO167" s="3"/>
      <c r="AP167" s="3"/>
      <c r="AQ167" s="3"/>
      <c r="AR167" s="22">
        <f t="shared" si="101"/>
        <v>1</v>
      </c>
      <c r="AS167" s="3"/>
      <c r="AT167" s="3"/>
      <c r="AU167" s="3"/>
      <c r="AV167" s="3"/>
      <c r="AW167" s="3"/>
      <c r="AX167" s="47" t="str">
        <f>IF(MAX($AX$7:AX166)+1&lt;=$AS$4,MAX($AX$7:AX166)+1,"")</f>
        <v/>
      </c>
      <c r="AY167" s="47" t="str">
        <f>IF(MAX($AX$7:AX166)+1&gt;$AS$4,"",IF(AX167&lt;=$BC$7,VLOOKUP(AX167,BA$8:BB$299,2,FALSE),IF(AX167&lt;=$BE$7,VLOOKUP(AX167,BC$8:BD$299,2,FALSE),IF(AX167&lt;=MAX($BE$8:$BE$299),VLOOKUP(AX167,BE$8:BF$299,2,FALSE),IF(AX167=$AS$4,VLOOKUP(AX167,$AS$4:$AU$4,2,FALSE),"")))))</f>
        <v/>
      </c>
      <c r="AZ167" s="47" t="str">
        <f>IF(MAX($AX$7:AX166)+1&gt;$AS$4,"",IF(AX167&lt;=$BC$7,"",IF(AX167&lt;=$BE$7,MID(VLOOKUP(AX167,BC$8:BD$299,2,FALSE),1,1),IF(AX167&lt;=MAX($BE$8:$BE$299),MID(VLOOKUP(AX167,BE$8:BF$299,2,FALSE),1,1),IF(AX167&lt;=$AS$4,VLOOKUP(AX167,$AS$4:$AU$4,3,FALSE),"")))))</f>
        <v/>
      </c>
      <c r="BA167" s="49" t="str">
        <f>IF(AND(BB167&lt;&gt;"",ISNA(VLOOKUP(BB167,BB$7:BB166,1,FALSE))),MAX(BA$7:BA166)+1,"")</f>
        <v/>
      </c>
      <c r="BB167" s="50" t="str">
        <f t="shared" si="102"/>
        <v/>
      </c>
      <c r="BC167" s="49" t="str">
        <f>IF(AND(BD167&lt;&gt;"",ISNA(VLOOKUP(BD167,BD$7:BD166,1,FALSE))),MAX(BC$7:BC166)+1,"")</f>
        <v/>
      </c>
      <c r="BD167" s="50" t="str">
        <f t="shared" si="103"/>
        <v/>
      </c>
      <c r="BE167" s="49" t="str">
        <f>IF(AND(BF167&lt;&gt;"",ISNA(VLOOKUP(BF167,BF$7:BF166,1,FALSE))),MAX(BE$7:BE166)+1,"")</f>
        <v/>
      </c>
      <c r="BF167" s="50" t="str">
        <f t="shared" si="104"/>
        <v/>
      </c>
      <c r="BG167" s="50" t="str">
        <f t="shared" si="105"/>
        <v xml:space="preserve">22x0,5 </v>
      </c>
      <c r="BH167" s="50" t="str">
        <f t="shared" si="106"/>
        <v xml:space="preserve">22x2 </v>
      </c>
      <c r="BI167" s="47" t="str">
        <f t="shared" si="107"/>
        <v/>
      </c>
      <c r="BJ167" s="47" t="str">
        <f t="shared" si="108"/>
        <v/>
      </c>
      <c r="BK167" s="47" t="str">
        <f t="shared" si="109"/>
        <v/>
      </c>
      <c r="BL167" s="47" t="str">
        <f t="shared" si="110"/>
        <v/>
      </c>
      <c r="BM167" s="47" t="str">
        <f t="shared" si="111"/>
        <v/>
      </c>
      <c r="BN167" s="51" t="str">
        <f t="shared" si="112"/>
        <v/>
      </c>
      <c r="BO167" s="51" t="str">
        <f t="shared" si="113"/>
        <v/>
      </c>
      <c r="BP167" s="51" t="str">
        <f t="shared" si="114"/>
        <v/>
      </c>
      <c r="BQ167" s="51" t="str">
        <f t="shared" si="115"/>
        <v/>
      </c>
      <c r="BR167" s="51" t="str">
        <f t="shared" si="116"/>
        <v/>
      </c>
      <c r="BS167" s="51" t="str">
        <f t="shared" si="117"/>
        <v/>
      </c>
      <c r="BT167" s="47" t="str">
        <f t="shared" si="118"/>
        <v/>
      </c>
      <c r="BU167" s="59" t="s">
        <v>277</v>
      </c>
      <c r="BV167" s="48" t="s">
        <v>1682</v>
      </c>
      <c r="BW167" s="97"/>
      <c r="BX167" s="98"/>
      <c r="BY167" s="88"/>
      <c r="BZ167" s="99"/>
      <c r="CA167" s="100" t="s">
        <v>2456</v>
      </c>
      <c r="CB167" s="101" t="s">
        <v>45</v>
      </c>
      <c r="CC167" s="101">
        <v>271</v>
      </c>
      <c r="CD167" s="100">
        <v>23.42</v>
      </c>
      <c r="CE167" s="103"/>
      <c r="CF167" s="101" t="s">
        <v>804</v>
      </c>
      <c r="CG167" s="101">
        <v>5.7960000000000003</v>
      </c>
      <c r="CH167" s="101"/>
      <c r="CI167" s="104"/>
      <c r="CJ167" s="105" t="s">
        <v>45</v>
      </c>
      <c r="CL167" s="64"/>
      <c r="CM167" s="9"/>
      <c r="CN167" s="52">
        <f t="shared" si="129"/>
        <v>0</v>
      </c>
      <c r="CO167" s="9"/>
      <c r="CP167" s="9"/>
      <c r="CS167" s="9"/>
      <c r="CT167" s="9"/>
      <c r="CU167" s="9"/>
      <c r="CV167" s="9"/>
      <c r="CW167" s="9"/>
    </row>
    <row r="168" spans="1:101" ht="9.9499999999999993" hidden="1" customHeight="1" x14ac:dyDescent="0.2">
      <c r="A168" s="3"/>
      <c r="B168" s="3"/>
      <c r="C168" s="83" t="str">
        <f t="shared" si="130"/>
        <v/>
      </c>
      <c r="D168" s="83" t="str">
        <f t="shared" ref="D168:F168" si="148">IF($Q168&lt;&gt;"",IF(D22=0,"",D22),"")</f>
        <v/>
      </c>
      <c r="E168" s="83" t="str">
        <f t="shared" si="148"/>
        <v/>
      </c>
      <c r="F168" s="83" t="str">
        <f t="shared" si="148"/>
        <v/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136" t="str">
        <f t="shared" si="132"/>
        <v/>
      </c>
      <c r="R168" s="137" t="str">
        <f t="shared" si="133"/>
        <v/>
      </c>
      <c r="S168" s="121"/>
      <c r="T168" s="121"/>
      <c r="U168" s="83" t="str">
        <f t="shared" si="134"/>
        <v/>
      </c>
      <c r="V168" s="3"/>
      <c r="W168" s="3"/>
      <c r="X168" s="3"/>
      <c r="Y168" s="3"/>
      <c r="Z168" s="3"/>
      <c r="AA168" s="3"/>
      <c r="AB168" s="3"/>
      <c r="AC168" s="3"/>
      <c r="AD168" s="3" t="str">
        <f t="shared" ca="1" si="139"/>
        <v/>
      </c>
      <c r="AE168" s="3"/>
      <c r="AF168" s="3"/>
      <c r="AG168" s="3"/>
      <c r="AH168" s="3"/>
      <c r="AI168" s="3" t="str">
        <f t="shared" ca="1" si="126"/>
        <v/>
      </c>
      <c r="AJ168" s="3" t="str">
        <f t="shared" ca="1" si="127"/>
        <v/>
      </c>
      <c r="AK168" s="3"/>
      <c r="AL168" s="47" t="str">
        <f t="shared" ca="1" si="128"/>
        <v/>
      </c>
      <c r="AM168" s="119" t="str">
        <f t="shared" si="99"/>
        <v/>
      </c>
      <c r="AN168" s="118" t="str">
        <f ca="1">IF(AD168="","",IF(AD168="Min. objednávka",2-SUM($AN$7:AN167),IF(AD168="Spolu odhad",ROUND(SUM($AN$7:AN167),2),IF(AM168="","???",ROUND(AG168*AM168,2)))))</f>
        <v/>
      </c>
      <c r="AO168" s="3"/>
      <c r="AP168" s="3"/>
      <c r="AQ168" s="3"/>
      <c r="AR168" s="22">
        <f t="shared" si="101"/>
        <v>1</v>
      </c>
      <c r="AS168" s="3"/>
      <c r="AT168" s="3"/>
      <c r="AU168" s="3"/>
      <c r="AV168" s="3"/>
      <c r="AW168" s="3"/>
      <c r="AX168" s="47" t="str">
        <f>IF(MAX($AX$7:AX167)+1&lt;=$AS$4,MAX($AX$7:AX167)+1,"")</f>
        <v/>
      </c>
      <c r="AY168" s="47" t="str">
        <f>IF(MAX($AX$7:AX167)+1&gt;$AS$4,"",IF(AX168&lt;=$BC$7,VLOOKUP(AX168,BA$8:BB$299,2,FALSE),IF(AX168&lt;=$BE$7,VLOOKUP(AX168,BC$8:BD$299,2,FALSE),IF(AX168&lt;=MAX($BE$8:$BE$299),VLOOKUP(AX168,BE$8:BF$299,2,FALSE),IF(AX168=$AS$4,VLOOKUP(AX168,$AS$4:$AU$4,2,FALSE),"")))))</f>
        <v/>
      </c>
      <c r="AZ168" s="47" t="str">
        <f>IF(MAX($AX$7:AX167)+1&gt;$AS$4,"",IF(AX168&lt;=$BC$7,"",IF(AX168&lt;=$BE$7,MID(VLOOKUP(AX168,BC$8:BD$299,2,FALSE),1,1),IF(AX168&lt;=MAX($BE$8:$BE$299),MID(VLOOKUP(AX168,BE$8:BF$299,2,FALSE),1,1),IF(AX168&lt;=$AS$4,VLOOKUP(AX168,$AS$4:$AU$4,3,FALSE),"")))))</f>
        <v/>
      </c>
      <c r="BA168" s="49" t="str">
        <f>IF(AND(BB168&lt;&gt;"",ISNA(VLOOKUP(BB168,BB$7:BB167,1,FALSE))),MAX(BA$7:BA167)+1,"")</f>
        <v/>
      </c>
      <c r="BB168" s="50" t="str">
        <f t="shared" si="102"/>
        <v/>
      </c>
      <c r="BC168" s="49" t="str">
        <f>IF(AND(BD168&lt;&gt;"",ISNA(VLOOKUP(BD168,BD$7:BD167,1,FALSE))),MAX(BC$7:BC167)+1,"")</f>
        <v/>
      </c>
      <c r="BD168" s="50" t="str">
        <f t="shared" si="103"/>
        <v/>
      </c>
      <c r="BE168" s="49" t="str">
        <f>IF(AND(BF168&lt;&gt;"",ISNA(VLOOKUP(BF168,BF$7:BF167,1,FALSE))),MAX(BE$7:BE167)+1,"")</f>
        <v/>
      </c>
      <c r="BF168" s="50" t="str">
        <f t="shared" si="104"/>
        <v/>
      </c>
      <c r="BG168" s="50" t="str">
        <f t="shared" si="105"/>
        <v xml:space="preserve">22x0,5 </v>
      </c>
      <c r="BH168" s="50" t="str">
        <f t="shared" si="106"/>
        <v xml:space="preserve">22x2 </v>
      </c>
      <c r="BI168" s="47" t="str">
        <f t="shared" si="107"/>
        <v/>
      </c>
      <c r="BJ168" s="47" t="str">
        <f t="shared" si="108"/>
        <v/>
      </c>
      <c r="BK168" s="47" t="str">
        <f t="shared" si="109"/>
        <v/>
      </c>
      <c r="BL168" s="47" t="str">
        <f t="shared" si="110"/>
        <v/>
      </c>
      <c r="BM168" s="47" t="str">
        <f t="shared" si="111"/>
        <v/>
      </c>
      <c r="BN168" s="51" t="str">
        <f t="shared" si="112"/>
        <v/>
      </c>
      <c r="BO168" s="51" t="str">
        <f t="shared" si="113"/>
        <v/>
      </c>
      <c r="BP168" s="51" t="str">
        <f t="shared" si="114"/>
        <v/>
      </c>
      <c r="BQ168" s="51" t="str">
        <f t="shared" si="115"/>
        <v/>
      </c>
      <c r="BR168" s="51" t="str">
        <f t="shared" si="116"/>
        <v/>
      </c>
      <c r="BS168" s="51" t="str">
        <f t="shared" si="117"/>
        <v/>
      </c>
      <c r="BT168" s="47" t="str">
        <f t="shared" si="118"/>
        <v/>
      </c>
      <c r="BU168" s="59" t="s">
        <v>1508</v>
      </c>
      <c r="BV168" s="48" t="s">
        <v>1684</v>
      </c>
      <c r="BW168" s="97"/>
      <c r="BX168" s="98"/>
      <c r="BY168" s="88"/>
      <c r="BZ168" s="99"/>
      <c r="CA168" s="100" t="s">
        <v>2457</v>
      </c>
      <c r="CB168" s="101" t="s">
        <v>46</v>
      </c>
      <c r="CC168" s="101">
        <v>161</v>
      </c>
      <c r="CD168" s="100">
        <v>15.28</v>
      </c>
      <c r="CE168" s="103"/>
      <c r="CF168" s="101" t="s">
        <v>804</v>
      </c>
      <c r="CG168" s="101">
        <v>5.7960000000000003</v>
      </c>
      <c r="CH168" s="101"/>
      <c r="CI168" s="104"/>
      <c r="CJ168" s="105" t="s">
        <v>46</v>
      </c>
      <c r="CL168" s="64"/>
      <c r="CM168" s="9"/>
      <c r="CN168" s="52">
        <f t="shared" si="129"/>
        <v>0</v>
      </c>
      <c r="CO168" s="9"/>
      <c r="CP168" s="9"/>
      <c r="CS168" s="9"/>
      <c r="CT168" s="9"/>
      <c r="CU168" s="9"/>
      <c r="CV168" s="9"/>
      <c r="CW168" s="9"/>
    </row>
    <row r="169" spans="1:101" ht="9.9499999999999993" hidden="1" customHeight="1" x14ac:dyDescent="0.2">
      <c r="A169" s="3"/>
      <c r="B169" s="3"/>
      <c r="C169" s="83" t="str">
        <f t="shared" si="130"/>
        <v/>
      </c>
      <c r="D169" s="83" t="str">
        <f t="shared" ref="D169:F169" si="149">IF($Q169&lt;&gt;"",IF(D23=0,"",D23),"")</f>
        <v/>
      </c>
      <c r="E169" s="83" t="str">
        <f t="shared" si="149"/>
        <v/>
      </c>
      <c r="F169" s="83" t="str">
        <f t="shared" si="149"/>
        <v/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136" t="str">
        <f t="shared" si="132"/>
        <v/>
      </c>
      <c r="R169" s="137" t="str">
        <f t="shared" si="133"/>
        <v/>
      </c>
      <c r="S169" s="121"/>
      <c r="T169" s="121"/>
      <c r="U169" s="83" t="str">
        <f t="shared" si="134"/>
        <v/>
      </c>
      <c r="V169" s="3"/>
      <c r="W169" s="3"/>
      <c r="X169" s="3"/>
      <c r="Y169" s="3"/>
      <c r="Z169" s="3"/>
      <c r="AA169" s="3"/>
      <c r="AB169" s="3"/>
      <c r="AC169" s="3"/>
      <c r="AD169" s="3" t="str">
        <f t="shared" ca="1" si="139"/>
        <v/>
      </c>
      <c r="AE169" s="3"/>
      <c r="AF169" s="3"/>
      <c r="AG169" s="3"/>
      <c r="AH169" s="3"/>
      <c r="AI169" s="3" t="str">
        <f t="shared" ca="1" si="126"/>
        <v/>
      </c>
      <c r="AJ169" s="3" t="str">
        <f t="shared" ca="1" si="127"/>
        <v/>
      </c>
      <c r="AK169" s="3"/>
      <c r="AL169" s="47" t="str">
        <f t="shared" ca="1" si="128"/>
        <v/>
      </c>
      <c r="AM169" s="119" t="str">
        <f t="shared" si="99"/>
        <v/>
      </c>
      <c r="AN169" s="118" t="str">
        <f ca="1">IF(AD169="","",IF(AD169="Min. objednávka",2-SUM($AN$7:AN168),IF(AD169="Spolu odhad",ROUND(SUM($AN$7:AN168),2),IF(AM169="","???",ROUND(AG169*AM169,2)))))</f>
        <v/>
      </c>
      <c r="AO169" s="3"/>
      <c r="AP169" s="3"/>
      <c r="AQ169" s="3"/>
      <c r="AR169" s="22">
        <f t="shared" si="101"/>
        <v>1</v>
      </c>
      <c r="AS169" s="3"/>
      <c r="AT169" s="3"/>
      <c r="AU169" s="3"/>
      <c r="AV169" s="3"/>
      <c r="AW169" s="3"/>
      <c r="AX169" s="47" t="str">
        <f>IF(MAX($AX$7:AX168)+1&lt;=$AS$4,MAX($AX$7:AX168)+1,"")</f>
        <v/>
      </c>
      <c r="AY169" s="47" t="str">
        <f>IF(MAX($AX$7:AX168)+1&gt;$AS$4,"",IF(AX169&lt;=$BC$7,VLOOKUP(AX169,BA$8:BB$299,2,FALSE),IF(AX169&lt;=$BE$7,VLOOKUP(AX169,BC$8:BD$299,2,FALSE),IF(AX169&lt;=MAX($BE$8:$BE$299),VLOOKUP(AX169,BE$8:BF$299,2,FALSE),IF(AX169=$AS$4,VLOOKUP(AX169,$AS$4:$AU$4,2,FALSE),"")))))</f>
        <v/>
      </c>
      <c r="AZ169" s="47" t="str">
        <f>IF(MAX($AX$7:AX168)+1&gt;$AS$4,"",IF(AX169&lt;=$BC$7,"",IF(AX169&lt;=$BE$7,MID(VLOOKUP(AX169,BC$8:BD$299,2,FALSE),1,1),IF(AX169&lt;=MAX($BE$8:$BE$299),MID(VLOOKUP(AX169,BE$8:BF$299,2,FALSE),1,1),IF(AX169&lt;=$AS$4,VLOOKUP(AX169,$AS$4:$AU$4,3,FALSE),"")))))</f>
        <v/>
      </c>
      <c r="BA169" s="49" t="str">
        <f>IF(AND(BB169&lt;&gt;"",ISNA(VLOOKUP(BB169,BB$7:BB168,1,FALSE))),MAX(BA$7:BA168)+1,"")</f>
        <v/>
      </c>
      <c r="BB169" s="50" t="str">
        <f t="shared" si="102"/>
        <v/>
      </c>
      <c r="BC169" s="49" t="str">
        <f>IF(AND(BD169&lt;&gt;"",ISNA(VLOOKUP(BD169,BD$7:BD168,1,FALSE))),MAX(BC$7:BC168)+1,"")</f>
        <v/>
      </c>
      <c r="BD169" s="50" t="str">
        <f t="shared" si="103"/>
        <v/>
      </c>
      <c r="BE169" s="49" t="str">
        <f>IF(AND(BF169&lt;&gt;"",ISNA(VLOOKUP(BF169,BF$7:BF168,1,FALSE))),MAX(BE$7:BE168)+1,"")</f>
        <v/>
      </c>
      <c r="BF169" s="50" t="str">
        <f t="shared" si="104"/>
        <v/>
      </c>
      <c r="BG169" s="50" t="str">
        <f t="shared" si="105"/>
        <v xml:space="preserve">22x0,5 </v>
      </c>
      <c r="BH169" s="50" t="str">
        <f t="shared" si="106"/>
        <v xml:space="preserve">22x2 </v>
      </c>
      <c r="BI169" s="47" t="str">
        <f t="shared" si="107"/>
        <v/>
      </c>
      <c r="BJ169" s="47" t="str">
        <f t="shared" si="108"/>
        <v/>
      </c>
      <c r="BK169" s="47" t="str">
        <f t="shared" si="109"/>
        <v/>
      </c>
      <c r="BL169" s="47" t="str">
        <f t="shared" si="110"/>
        <v/>
      </c>
      <c r="BM169" s="47" t="str">
        <f t="shared" si="111"/>
        <v/>
      </c>
      <c r="BN169" s="51" t="str">
        <f t="shared" si="112"/>
        <v/>
      </c>
      <c r="BO169" s="51" t="str">
        <f t="shared" si="113"/>
        <v/>
      </c>
      <c r="BP169" s="51" t="str">
        <f t="shared" si="114"/>
        <v/>
      </c>
      <c r="BQ169" s="51" t="str">
        <f t="shared" si="115"/>
        <v/>
      </c>
      <c r="BR169" s="51" t="str">
        <f t="shared" si="116"/>
        <v/>
      </c>
      <c r="BS169" s="51" t="str">
        <f t="shared" si="117"/>
        <v/>
      </c>
      <c r="BT169" s="47" t="str">
        <f t="shared" si="118"/>
        <v/>
      </c>
      <c r="BU169" s="59" t="s">
        <v>1509</v>
      </c>
      <c r="BV169" s="48" t="s">
        <v>1686</v>
      </c>
      <c r="BW169" s="97"/>
      <c r="BX169" s="98"/>
      <c r="BY169" s="88"/>
      <c r="BZ169" s="99"/>
      <c r="CA169" s="100" t="s">
        <v>2458</v>
      </c>
      <c r="CB169" s="101" t="s">
        <v>47</v>
      </c>
      <c r="CC169" s="101">
        <v>272</v>
      </c>
      <c r="CD169" s="100">
        <v>34.58</v>
      </c>
      <c r="CE169" s="103"/>
      <c r="CF169" s="101" t="s">
        <v>804</v>
      </c>
      <c r="CG169" s="101">
        <v>5.7960000000000003</v>
      </c>
      <c r="CH169" s="101"/>
      <c r="CI169" s="104"/>
      <c r="CJ169" s="105" t="s">
        <v>47</v>
      </c>
      <c r="CL169" s="64"/>
      <c r="CM169" s="9"/>
      <c r="CN169" s="52">
        <f t="shared" si="129"/>
        <v>0</v>
      </c>
      <c r="CO169" s="9"/>
      <c r="CP169" s="9"/>
      <c r="CS169" s="9"/>
      <c r="CT169" s="9"/>
      <c r="CU169" s="9"/>
      <c r="CV169" s="9"/>
      <c r="CW169" s="9"/>
    </row>
    <row r="170" spans="1:101" ht="9.9499999999999993" hidden="1" customHeight="1" x14ac:dyDescent="0.2">
      <c r="A170" s="3"/>
      <c r="B170" s="3"/>
      <c r="C170" s="83" t="str">
        <f t="shared" si="130"/>
        <v/>
      </c>
      <c r="D170" s="83" t="str">
        <f t="shared" ref="D170:F170" si="150">IF($Q170&lt;&gt;"",IF(D24=0,"",D24),"")</f>
        <v/>
      </c>
      <c r="E170" s="83" t="str">
        <f t="shared" si="150"/>
        <v/>
      </c>
      <c r="F170" s="83" t="str">
        <f t="shared" si="150"/>
        <v/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136" t="str">
        <f t="shared" si="132"/>
        <v/>
      </c>
      <c r="R170" s="137" t="str">
        <f t="shared" si="133"/>
        <v/>
      </c>
      <c r="S170" s="121"/>
      <c r="T170" s="121"/>
      <c r="U170" s="83" t="str">
        <f t="shared" si="134"/>
        <v/>
      </c>
      <c r="V170" s="3"/>
      <c r="W170" s="3"/>
      <c r="X170" s="3"/>
      <c r="Y170" s="3"/>
      <c r="Z170" s="3"/>
      <c r="AA170" s="3"/>
      <c r="AB170" s="3"/>
      <c r="AC170" s="3"/>
      <c r="AD170" s="3" t="str">
        <f t="shared" ca="1" si="139"/>
        <v/>
      </c>
      <c r="AE170" s="3"/>
      <c r="AF170" s="3"/>
      <c r="AG170" s="3"/>
      <c r="AH170" s="3"/>
      <c r="AI170" s="3" t="str">
        <f t="shared" ca="1" si="126"/>
        <v/>
      </c>
      <c r="AJ170" s="3" t="str">
        <f t="shared" ca="1" si="127"/>
        <v/>
      </c>
      <c r="AK170" s="3"/>
      <c r="AL170" s="47" t="str">
        <f t="shared" ca="1" si="128"/>
        <v/>
      </c>
      <c r="AM170" s="119" t="str">
        <f t="shared" si="99"/>
        <v/>
      </c>
      <c r="AN170" s="118" t="str">
        <f ca="1">IF(AD170="","",IF(AD170="Min. objednávka",2-SUM($AN$7:AN169),IF(AD170="Spolu odhad",ROUND(SUM($AN$7:AN169),2),IF(AM170="","???",ROUND(AG170*AM170,2)))))</f>
        <v/>
      </c>
      <c r="AO170" s="3"/>
      <c r="AP170" s="3"/>
      <c r="AQ170" s="3"/>
      <c r="AR170" s="22">
        <f t="shared" si="101"/>
        <v>1</v>
      </c>
      <c r="AS170" s="3"/>
      <c r="AT170" s="3"/>
      <c r="AU170" s="3"/>
      <c r="AV170" s="3"/>
      <c r="AW170" s="3"/>
      <c r="AX170" s="47" t="str">
        <f>IF(MAX($AX$7:AX169)+1&lt;=$AS$4,MAX($AX$7:AX169)+1,"")</f>
        <v/>
      </c>
      <c r="AY170" s="47" t="str">
        <f>IF(MAX($AX$7:AX169)+1&gt;$AS$4,"",IF(AX170&lt;=$BC$7,VLOOKUP(AX170,BA$8:BB$299,2,FALSE),IF(AX170&lt;=$BE$7,VLOOKUP(AX170,BC$8:BD$299,2,FALSE),IF(AX170&lt;=MAX($BE$8:$BE$299),VLOOKUP(AX170,BE$8:BF$299,2,FALSE),IF(AX170=$AS$4,VLOOKUP(AX170,$AS$4:$AU$4,2,FALSE),"")))))</f>
        <v/>
      </c>
      <c r="AZ170" s="47" t="str">
        <f>IF(MAX($AX$7:AX169)+1&gt;$AS$4,"",IF(AX170&lt;=$BC$7,"",IF(AX170&lt;=$BE$7,MID(VLOOKUP(AX170,BC$8:BD$299,2,FALSE),1,1),IF(AX170&lt;=MAX($BE$8:$BE$299),MID(VLOOKUP(AX170,BE$8:BF$299,2,FALSE),1,1),IF(AX170&lt;=$AS$4,VLOOKUP(AX170,$AS$4:$AU$4,3,FALSE),"")))))</f>
        <v/>
      </c>
      <c r="BA170" s="49" t="str">
        <f>IF(AND(BB170&lt;&gt;"",ISNA(VLOOKUP(BB170,BB$7:BB169,1,FALSE))),MAX(BA$7:BA169)+1,"")</f>
        <v/>
      </c>
      <c r="BB170" s="50" t="str">
        <f t="shared" si="102"/>
        <v/>
      </c>
      <c r="BC170" s="49" t="str">
        <f>IF(AND(BD170&lt;&gt;"",ISNA(VLOOKUP(BD170,BD$7:BD169,1,FALSE))),MAX(BC$7:BC169)+1,"")</f>
        <v/>
      </c>
      <c r="BD170" s="50" t="str">
        <f t="shared" si="103"/>
        <v/>
      </c>
      <c r="BE170" s="49" t="str">
        <f>IF(AND(BF170&lt;&gt;"",ISNA(VLOOKUP(BF170,BF$7:BF169,1,FALSE))),MAX(BE$7:BE169)+1,"")</f>
        <v/>
      </c>
      <c r="BF170" s="50" t="str">
        <f t="shared" si="104"/>
        <v/>
      </c>
      <c r="BG170" s="50" t="str">
        <f t="shared" si="105"/>
        <v xml:space="preserve">22x0,5 </v>
      </c>
      <c r="BH170" s="50" t="str">
        <f t="shared" si="106"/>
        <v xml:space="preserve">22x2 </v>
      </c>
      <c r="BI170" s="47" t="str">
        <f t="shared" si="107"/>
        <v/>
      </c>
      <c r="BJ170" s="47" t="str">
        <f t="shared" si="108"/>
        <v/>
      </c>
      <c r="BK170" s="47" t="str">
        <f t="shared" si="109"/>
        <v/>
      </c>
      <c r="BL170" s="47" t="str">
        <f t="shared" si="110"/>
        <v/>
      </c>
      <c r="BM170" s="47" t="str">
        <f t="shared" si="111"/>
        <v/>
      </c>
      <c r="BN170" s="51" t="str">
        <f t="shared" si="112"/>
        <v/>
      </c>
      <c r="BO170" s="51" t="str">
        <f t="shared" si="113"/>
        <v/>
      </c>
      <c r="BP170" s="51" t="str">
        <f t="shared" si="114"/>
        <v/>
      </c>
      <c r="BQ170" s="51" t="str">
        <f t="shared" si="115"/>
        <v/>
      </c>
      <c r="BR170" s="51" t="str">
        <f t="shared" si="116"/>
        <v/>
      </c>
      <c r="BS170" s="51" t="str">
        <f t="shared" si="117"/>
        <v/>
      </c>
      <c r="BT170" s="47" t="str">
        <f t="shared" si="118"/>
        <v/>
      </c>
      <c r="BU170" s="59" t="s">
        <v>1510</v>
      </c>
      <c r="BV170" s="48" t="s">
        <v>1688</v>
      </c>
      <c r="BW170" s="97"/>
      <c r="BX170" s="98"/>
      <c r="BY170" s="88"/>
      <c r="BZ170" s="99"/>
      <c r="CA170" s="100" t="s">
        <v>2459</v>
      </c>
      <c r="CB170" s="101" t="s">
        <v>48</v>
      </c>
      <c r="CC170" s="101">
        <v>273</v>
      </c>
      <c r="CD170" s="100">
        <v>40.049999999999997</v>
      </c>
      <c r="CE170" s="103"/>
      <c r="CF170" s="101" t="s">
        <v>804</v>
      </c>
      <c r="CG170" s="101">
        <v>5.7960000000000003</v>
      </c>
      <c r="CH170" s="101"/>
      <c r="CI170" s="104"/>
      <c r="CJ170" s="105" t="s">
        <v>48</v>
      </c>
      <c r="CL170" s="64"/>
      <c r="CM170" s="9"/>
      <c r="CN170" s="52">
        <f t="shared" si="129"/>
        <v>0</v>
      </c>
      <c r="CO170" s="9"/>
      <c r="CP170" s="9"/>
      <c r="CS170" s="9"/>
      <c r="CT170" s="9"/>
      <c r="CU170" s="9"/>
      <c r="CV170" s="9"/>
      <c r="CW170" s="9"/>
    </row>
    <row r="171" spans="1:101" ht="9.9499999999999993" hidden="1" customHeight="1" x14ac:dyDescent="0.2">
      <c r="A171" s="3"/>
      <c r="B171" s="3"/>
      <c r="C171" s="83" t="str">
        <f t="shared" si="130"/>
        <v/>
      </c>
      <c r="D171" s="83" t="str">
        <f t="shared" ref="D171:F171" si="151">IF($Q171&lt;&gt;"",IF(D25=0,"",D25),"")</f>
        <v/>
      </c>
      <c r="E171" s="83" t="str">
        <f t="shared" si="151"/>
        <v/>
      </c>
      <c r="F171" s="83" t="str">
        <f t="shared" si="151"/>
        <v/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136" t="str">
        <f t="shared" si="132"/>
        <v/>
      </c>
      <c r="R171" s="137" t="str">
        <f t="shared" si="133"/>
        <v/>
      </c>
      <c r="S171" s="121"/>
      <c r="T171" s="121"/>
      <c r="U171" s="83" t="str">
        <f t="shared" si="134"/>
        <v/>
      </c>
      <c r="V171" s="3"/>
      <c r="W171" s="3"/>
      <c r="X171" s="3"/>
      <c r="Y171" s="3"/>
      <c r="Z171" s="3"/>
      <c r="AA171" s="3"/>
      <c r="AB171" s="3"/>
      <c r="AC171" s="3"/>
      <c r="AD171" s="3" t="str">
        <f t="shared" ca="1" si="139"/>
        <v/>
      </c>
      <c r="AE171" s="3"/>
      <c r="AF171" s="3"/>
      <c r="AG171" s="3"/>
      <c r="AH171" s="3"/>
      <c r="AI171" s="3" t="str">
        <f t="shared" ca="1" si="126"/>
        <v/>
      </c>
      <c r="AJ171" s="3" t="str">
        <f t="shared" ca="1" si="127"/>
        <v/>
      </c>
      <c r="AK171" s="3"/>
      <c r="AL171" s="47" t="str">
        <f t="shared" ca="1" si="128"/>
        <v/>
      </c>
      <c r="AM171" s="119" t="str">
        <f t="shared" si="99"/>
        <v/>
      </c>
      <c r="AN171" s="118" t="str">
        <f ca="1">IF(AD171="","",IF(AD171="Min. objednávka",2-SUM($AN$7:AN170),IF(AD171="Spolu odhad",ROUND(SUM($AN$7:AN170),2),IF(AM171="","???",ROUND(AG171*AM171,2)))))</f>
        <v/>
      </c>
      <c r="AO171" s="3"/>
      <c r="AP171" s="3"/>
      <c r="AQ171" s="3"/>
      <c r="AR171" s="22">
        <f t="shared" si="101"/>
        <v>1</v>
      </c>
      <c r="AS171" s="3"/>
      <c r="AT171" s="3"/>
      <c r="AU171" s="3"/>
      <c r="AV171" s="3"/>
      <c r="AW171" s="3"/>
      <c r="AX171" s="47" t="str">
        <f>IF(MAX($AX$7:AX170)+1&lt;=$AS$4,MAX($AX$7:AX170)+1,"")</f>
        <v/>
      </c>
      <c r="AY171" s="47" t="str">
        <f>IF(MAX($AX$7:AX170)+1&gt;$AS$4,"",IF(AX171&lt;=$BC$7,VLOOKUP(AX171,BA$8:BB$299,2,FALSE),IF(AX171&lt;=$BE$7,VLOOKUP(AX171,BC$8:BD$299,2,FALSE),IF(AX171&lt;=MAX($BE$8:$BE$299),VLOOKUP(AX171,BE$8:BF$299,2,FALSE),IF(AX171=$AS$4,VLOOKUP(AX171,$AS$4:$AU$4,2,FALSE),"")))))</f>
        <v/>
      </c>
      <c r="AZ171" s="47" t="str">
        <f>IF(MAX($AX$7:AX170)+1&gt;$AS$4,"",IF(AX171&lt;=$BC$7,"",IF(AX171&lt;=$BE$7,MID(VLOOKUP(AX171,BC$8:BD$299,2,FALSE),1,1),IF(AX171&lt;=MAX($BE$8:$BE$299),MID(VLOOKUP(AX171,BE$8:BF$299,2,FALSE),1,1),IF(AX171&lt;=$AS$4,VLOOKUP(AX171,$AS$4:$AU$4,3,FALSE),"")))))</f>
        <v/>
      </c>
      <c r="BA171" s="49" t="str">
        <f>IF(AND(BB171&lt;&gt;"",ISNA(VLOOKUP(BB171,BB$7:BB170,1,FALSE))),MAX(BA$7:BA170)+1,"")</f>
        <v/>
      </c>
      <c r="BB171" s="50" t="str">
        <f t="shared" si="102"/>
        <v/>
      </c>
      <c r="BC171" s="49" t="str">
        <f>IF(AND(BD171&lt;&gt;"",ISNA(VLOOKUP(BD171,BD$7:BD170,1,FALSE))),MAX(BC$7:BC170)+1,"")</f>
        <v/>
      </c>
      <c r="BD171" s="50" t="str">
        <f t="shared" si="103"/>
        <v/>
      </c>
      <c r="BE171" s="49" t="str">
        <f>IF(AND(BF171&lt;&gt;"",ISNA(VLOOKUP(BF171,BF$7:BF170,1,FALSE))),MAX(BE$7:BE170)+1,"")</f>
        <v/>
      </c>
      <c r="BF171" s="50" t="str">
        <f t="shared" si="104"/>
        <v/>
      </c>
      <c r="BG171" s="50" t="str">
        <f t="shared" si="105"/>
        <v xml:space="preserve">22x0,5 </v>
      </c>
      <c r="BH171" s="50" t="str">
        <f t="shared" si="106"/>
        <v xml:space="preserve">22x2 </v>
      </c>
      <c r="BI171" s="47" t="str">
        <f t="shared" si="107"/>
        <v/>
      </c>
      <c r="BJ171" s="47" t="str">
        <f t="shared" si="108"/>
        <v/>
      </c>
      <c r="BK171" s="47" t="str">
        <f t="shared" si="109"/>
        <v/>
      </c>
      <c r="BL171" s="47" t="str">
        <f t="shared" si="110"/>
        <v/>
      </c>
      <c r="BM171" s="47" t="str">
        <f t="shared" si="111"/>
        <v/>
      </c>
      <c r="BN171" s="51" t="str">
        <f t="shared" si="112"/>
        <v/>
      </c>
      <c r="BO171" s="51" t="str">
        <f t="shared" si="113"/>
        <v/>
      </c>
      <c r="BP171" s="51" t="str">
        <f t="shared" si="114"/>
        <v/>
      </c>
      <c r="BQ171" s="51" t="str">
        <f t="shared" si="115"/>
        <v/>
      </c>
      <c r="BR171" s="51" t="str">
        <f t="shared" si="116"/>
        <v/>
      </c>
      <c r="BS171" s="51" t="str">
        <f t="shared" si="117"/>
        <v/>
      </c>
      <c r="BT171" s="47" t="str">
        <f t="shared" si="118"/>
        <v/>
      </c>
      <c r="BU171" s="59" t="s">
        <v>1511</v>
      </c>
      <c r="BV171" s="48" t="s">
        <v>1690</v>
      </c>
      <c r="BW171" s="97"/>
      <c r="BX171" s="98"/>
      <c r="BY171" s="88"/>
      <c r="BZ171" s="99"/>
      <c r="CA171" s="100" t="s">
        <v>2460</v>
      </c>
      <c r="CB171" s="101" t="s">
        <v>49</v>
      </c>
      <c r="CC171" s="101">
        <v>274</v>
      </c>
      <c r="CD171" s="100">
        <v>20.46</v>
      </c>
      <c r="CE171" s="103"/>
      <c r="CF171" s="101" t="s">
        <v>804</v>
      </c>
      <c r="CG171" s="101">
        <v>5.7960000000000003</v>
      </c>
      <c r="CH171" s="101"/>
      <c r="CI171" s="104"/>
      <c r="CJ171" s="105" t="s">
        <v>49</v>
      </c>
      <c r="CL171" s="64"/>
      <c r="CM171" s="9"/>
      <c r="CN171" s="52">
        <f t="shared" si="129"/>
        <v>0</v>
      </c>
      <c r="CO171" s="9"/>
      <c r="CP171" s="9"/>
      <c r="CS171" s="9"/>
      <c r="CT171" s="9"/>
      <c r="CU171" s="9"/>
      <c r="CV171" s="9"/>
      <c r="CW171" s="9"/>
    </row>
    <row r="172" spans="1:101" ht="9.9499999999999993" hidden="1" customHeight="1" x14ac:dyDescent="0.2">
      <c r="A172" s="3"/>
      <c r="B172" s="3"/>
      <c r="C172" s="83" t="str">
        <f t="shared" si="130"/>
        <v/>
      </c>
      <c r="D172" s="83" t="str">
        <f t="shared" ref="D172:F172" si="152">IF($Q172&lt;&gt;"",IF(D26=0,"",D26),"")</f>
        <v/>
      </c>
      <c r="E172" s="83" t="str">
        <f t="shared" si="152"/>
        <v/>
      </c>
      <c r="F172" s="83" t="str">
        <f t="shared" si="152"/>
        <v/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136" t="str">
        <f t="shared" si="132"/>
        <v/>
      </c>
      <c r="R172" s="137" t="str">
        <f t="shared" si="133"/>
        <v/>
      </c>
      <c r="S172" s="121"/>
      <c r="T172" s="121"/>
      <c r="U172" s="83" t="str">
        <f t="shared" si="134"/>
        <v/>
      </c>
      <c r="V172" s="3"/>
      <c r="W172" s="3"/>
      <c r="X172" s="3"/>
      <c r="Y172" s="3"/>
      <c r="Z172" s="3"/>
      <c r="AA172" s="3"/>
      <c r="AB172" s="3"/>
      <c r="AC172" s="3"/>
      <c r="AD172" s="3" t="str">
        <f t="shared" ca="1" si="139"/>
        <v/>
      </c>
      <c r="AE172" s="3"/>
      <c r="AF172" s="3"/>
      <c r="AG172" s="3"/>
      <c r="AH172" s="3"/>
      <c r="AI172" s="3" t="str">
        <f t="shared" ca="1" si="126"/>
        <v/>
      </c>
      <c r="AJ172" s="3" t="str">
        <f t="shared" ca="1" si="127"/>
        <v/>
      </c>
      <c r="AK172" s="3"/>
      <c r="AL172" s="47" t="str">
        <f t="shared" ca="1" si="128"/>
        <v/>
      </c>
      <c r="AM172" s="119" t="str">
        <f t="shared" si="99"/>
        <v/>
      </c>
      <c r="AN172" s="118" t="str">
        <f ca="1">IF(AD172="","",IF(AD172="Min. objednávka",2-SUM($AN$7:AN171),IF(AD172="Spolu odhad",ROUND(SUM($AN$7:AN171),2),IF(AM172="","???",ROUND(AG172*AM172,2)))))</f>
        <v/>
      </c>
      <c r="AO172" s="3"/>
      <c r="AP172" s="3"/>
      <c r="AQ172" s="3"/>
      <c r="AR172" s="22">
        <f t="shared" si="101"/>
        <v>1</v>
      </c>
      <c r="AS172" s="3"/>
      <c r="AT172" s="3"/>
      <c r="AU172" s="3"/>
      <c r="AV172" s="3"/>
      <c r="AW172" s="3"/>
      <c r="AX172" s="47" t="str">
        <f>IF(MAX($AX$7:AX171)+1&lt;=$AS$4,MAX($AX$7:AX171)+1,"")</f>
        <v/>
      </c>
      <c r="AY172" s="47" t="str">
        <f>IF(MAX($AX$7:AX171)+1&gt;$AS$4,"",IF(AX172&lt;=$BC$7,VLOOKUP(AX172,BA$8:BB$299,2,FALSE),IF(AX172&lt;=$BE$7,VLOOKUP(AX172,BC$8:BD$299,2,FALSE),IF(AX172&lt;=MAX($BE$8:$BE$299),VLOOKUP(AX172,BE$8:BF$299,2,FALSE),IF(AX172=$AS$4,VLOOKUP(AX172,$AS$4:$AU$4,2,FALSE),"")))))</f>
        <v/>
      </c>
      <c r="AZ172" s="47" t="str">
        <f>IF(MAX($AX$7:AX171)+1&gt;$AS$4,"",IF(AX172&lt;=$BC$7,"",IF(AX172&lt;=$BE$7,MID(VLOOKUP(AX172,BC$8:BD$299,2,FALSE),1,1),IF(AX172&lt;=MAX($BE$8:$BE$299),MID(VLOOKUP(AX172,BE$8:BF$299,2,FALSE),1,1),IF(AX172&lt;=$AS$4,VLOOKUP(AX172,$AS$4:$AU$4,3,FALSE),"")))))</f>
        <v/>
      </c>
      <c r="BA172" s="49" t="str">
        <f>IF(AND(BB172&lt;&gt;"",ISNA(VLOOKUP(BB172,BB$7:BB171,1,FALSE))),MAX(BA$7:BA171)+1,"")</f>
        <v/>
      </c>
      <c r="BB172" s="50" t="str">
        <f t="shared" si="102"/>
        <v/>
      </c>
      <c r="BC172" s="49" t="str">
        <f>IF(AND(BD172&lt;&gt;"",ISNA(VLOOKUP(BD172,BD$7:BD171,1,FALSE))),MAX(BC$7:BC171)+1,"")</f>
        <v/>
      </c>
      <c r="BD172" s="50" t="str">
        <f t="shared" si="103"/>
        <v/>
      </c>
      <c r="BE172" s="49" t="str">
        <f>IF(AND(BF172&lt;&gt;"",ISNA(VLOOKUP(BF172,BF$7:BF171,1,FALSE))),MAX(BE$7:BE171)+1,"")</f>
        <v/>
      </c>
      <c r="BF172" s="50" t="str">
        <f t="shared" si="104"/>
        <v/>
      </c>
      <c r="BG172" s="50" t="str">
        <f t="shared" si="105"/>
        <v xml:space="preserve">22x0,5 </v>
      </c>
      <c r="BH172" s="50" t="str">
        <f t="shared" si="106"/>
        <v xml:space="preserve">22x2 </v>
      </c>
      <c r="BI172" s="47" t="str">
        <f t="shared" si="107"/>
        <v/>
      </c>
      <c r="BJ172" s="47" t="str">
        <f t="shared" si="108"/>
        <v/>
      </c>
      <c r="BK172" s="47" t="str">
        <f t="shared" si="109"/>
        <v/>
      </c>
      <c r="BL172" s="47" t="str">
        <f t="shared" si="110"/>
        <v/>
      </c>
      <c r="BM172" s="47" t="str">
        <f t="shared" si="111"/>
        <v/>
      </c>
      <c r="BN172" s="51" t="str">
        <f t="shared" si="112"/>
        <v/>
      </c>
      <c r="BO172" s="51" t="str">
        <f t="shared" si="113"/>
        <v/>
      </c>
      <c r="BP172" s="51" t="str">
        <f t="shared" si="114"/>
        <v/>
      </c>
      <c r="BQ172" s="51" t="str">
        <f t="shared" si="115"/>
        <v/>
      </c>
      <c r="BR172" s="51" t="str">
        <f t="shared" si="116"/>
        <v/>
      </c>
      <c r="BS172" s="51" t="str">
        <f t="shared" si="117"/>
        <v/>
      </c>
      <c r="BT172" s="47" t="str">
        <f t="shared" si="118"/>
        <v/>
      </c>
      <c r="BU172" s="59" t="s">
        <v>1512</v>
      </c>
      <c r="BV172" s="48" t="s">
        <v>1692</v>
      </c>
      <c r="BW172" s="97"/>
      <c r="BX172" s="98"/>
      <c r="BY172" s="88"/>
      <c r="BZ172" s="99"/>
      <c r="CA172" s="100" t="s">
        <v>2461</v>
      </c>
      <c r="CB172" s="101" t="s">
        <v>50</v>
      </c>
      <c r="CC172" s="101">
        <v>275</v>
      </c>
      <c r="CD172" s="100">
        <v>16.150000000000002</v>
      </c>
      <c r="CE172" s="103"/>
      <c r="CF172" s="101" t="s">
        <v>804</v>
      </c>
      <c r="CG172" s="101">
        <v>5.7960000000000003</v>
      </c>
      <c r="CH172" s="101"/>
      <c r="CI172" s="104"/>
      <c r="CJ172" s="105" t="s">
        <v>50</v>
      </c>
      <c r="CL172" s="64"/>
      <c r="CM172" s="9"/>
      <c r="CN172" s="52">
        <f t="shared" si="129"/>
        <v>0</v>
      </c>
      <c r="CO172" s="9"/>
      <c r="CP172" s="9"/>
      <c r="CS172" s="9"/>
      <c r="CT172" s="9"/>
      <c r="CU172" s="9"/>
      <c r="CV172" s="9"/>
      <c r="CW172" s="9"/>
    </row>
    <row r="173" spans="1:101" ht="9.9499999999999993" hidden="1" customHeight="1" x14ac:dyDescent="0.2">
      <c r="A173" s="3"/>
      <c r="B173" s="3"/>
      <c r="C173" s="83" t="str">
        <f t="shared" si="130"/>
        <v/>
      </c>
      <c r="D173" s="83" t="str">
        <f t="shared" ref="D173:F173" si="153">IF($Q173&lt;&gt;"",IF(D27=0,"",D27),"")</f>
        <v/>
      </c>
      <c r="E173" s="83" t="str">
        <f t="shared" si="153"/>
        <v/>
      </c>
      <c r="F173" s="83" t="str">
        <f t="shared" si="153"/>
        <v/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136" t="str">
        <f t="shared" si="132"/>
        <v/>
      </c>
      <c r="R173" s="137" t="str">
        <f t="shared" si="133"/>
        <v/>
      </c>
      <c r="S173" s="121"/>
      <c r="T173" s="121"/>
      <c r="U173" s="83" t="str">
        <f t="shared" si="134"/>
        <v/>
      </c>
      <c r="V173" s="3"/>
      <c r="W173" s="3"/>
      <c r="X173" s="3"/>
      <c r="Y173" s="3"/>
      <c r="Z173" s="3"/>
      <c r="AA173" s="3"/>
      <c r="AB173" s="3"/>
      <c r="AC173" s="3"/>
      <c r="AD173" s="3" t="str">
        <f t="shared" ca="1" si="139"/>
        <v/>
      </c>
      <c r="AE173" s="3"/>
      <c r="AF173" s="3"/>
      <c r="AG173" s="3"/>
      <c r="AH173" s="3"/>
      <c r="AI173" s="3" t="str">
        <f t="shared" ca="1" si="126"/>
        <v/>
      </c>
      <c r="AJ173" s="3" t="str">
        <f t="shared" ca="1" si="127"/>
        <v/>
      </c>
      <c r="AK173" s="3"/>
      <c r="AL173" s="47" t="str">
        <f t="shared" ca="1" si="128"/>
        <v/>
      </c>
      <c r="AM173" s="119" t="str">
        <f t="shared" si="99"/>
        <v/>
      </c>
      <c r="AN173" s="118" t="str">
        <f ca="1">IF(AD173="","",IF(AD173="Min. objednávka",2-SUM($AN$7:AN172),IF(AD173="Spolu odhad",ROUND(SUM($AN$7:AN172),2),IF(AM173="","???",ROUND(AG173*AM173,2)))))</f>
        <v/>
      </c>
      <c r="AO173" s="3"/>
      <c r="AP173" s="3"/>
      <c r="AQ173" s="3"/>
      <c r="AR173" s="22">
        <f t="shared" si="101"/>
        <v>1</v>
      </c>
      <c r="AS173" s="3"/>
      <c r="AT173" s="3"/>
      <c r="AU173" s="3"/>
      <c r="AV173" s="3"/>
      <c r="AW173" s="3"/>
      <c r="AX173" s="47" t="str">
        <f>IF(MAX($AX$7:AX172)+1&lt;=$AS$4,MAX($AX$7:AX172)+1,"")</f>
        <v/>
      </c>
      <c r="AY173" s="47" t="str">
        <f>IF(MAX($AX$7:AX172)+1&gt;$AS$4,"",IF(AX173&lt;=$BC$7,VLOOKUP(AX173,BA$8:BB$299,2,FALSE),IF(AX173&lt;=$BE$7,VLOOKUP(AX173,BC$8:BD$299,2,FALSE),IF(AX173&lt;=MAX($BE$8:$BE$299),VLOOKUP(AX173,BE$8:BF$299,2,FALSE),IF(AX173=$AS$4,VLOOKUP(AX173,$AS$4:$AU$4,2,FALSE),"")))))</f>
        <v/>
      </c>
      <c r="AZ173" s="47" t="str">
        <f>IF(MAX($AX$7:AX172)+1&gt;$AS$4,"",IF(AX173&lt;=$BC$7,"",IF(AX173&lt;=$BE$7,MID(VLOOKUP(AX173,BC$8:BD$299,2,FALSE),1,1),IF(AX173&lt;=MAX($BE$8:$BE$299),MID(VLOOKUP(AX173,BE$8:BF$299,2,FALSE),1,1),IF(AX173&lt;=$AS$4,VLOOKUP(AX173,$AS$4:$AU$4,3,FALSE),"")))))</f>
        <v/>
      </c>
      <c r="BA173" s="49" t="str">
        <f>IF(AND(BB173&lt;&gt;"",ISNA(VLOOKUP(BB173,BB$7:BB172,1,FALSE))),MAX(BA$7:BA172)+1,"")</f>
        <v/>
      </c>
      <c r="BB173" s="50" t="str">
        <f t="shared" si="102"/>
        <v/>
      </c>
      <c r="BC173" s="49" t="str">
        <f>IF(AND(BD173&lt;&gt;"",ISNA(VLOOKUP(BD173,BD$7:BD172,1,FALSE))),MAX(BC$7:BC172)+1,"")</f>
        <v/>
      </c>
      <c r="BD173" s="50" t="str">
        <f t="shared" si="103"/>
        <v/>
      </c>
      <c r="BE173" s="49" t="str">
        <f>IF(AND(BF173&lt;&gt;"",ISNA(VLOOKUP(BF173,BF$7:BF172,1,FALSE))),MAX(BE$7:BE172)+1,"")</f>
        <v/>
      </c>
      <c r="BF173" s="50" t="str">
        <f t="shared" si="104"/>
        <v/>
      </c>
      <c r="BG173" s="50" t="str">
        <f t="shared" si="105"/>
        <v xml:space="preserve">22x0,5 </v>
      </c>
      <c r="BH173" s="50" t="str">
        <f t="shared" si="106"/>
        <v xml:space="preserve">22x2 </v>
      </c>
      <c r="BI173" s="47" t="str">
        <f t="shared" si="107"/>
        <v/>
      </c>
      <c r="BJ173" s="47" t="str">
        <f t="shared" si="108"/>
        <v/>
      </c>
      <c r="BK173" s="47" t="str">
        <f t="shared" si="109"/>
        <v/>
      </c>
      <c r="BL173" s="47" t="str">
        <f t="shared" si="110"/>
        <v/>
      </c>
      <c r="BM173" s="47" t="str">
        <f t="shared" si="111"/>
        <v/>
      </c>
      <c r="BN173" s="51" t="str">
        <f t="shared" si="112"/>
        <v/>
      </c>
      <c r="BO173" s="51" t="str">
        <f t="shared" si="113"/>
        <v/>
      </c>
      <c r="BP173" s="51" t="str">
        <f t="shared" si="114"/>
        <v/>
      </c>
      <c r="BQ173" s="51" t="str">
        <f t="shared" si="115"/>
        <v/>
      </c>
      <c r="BR173" s="51" t="str">
        <f t="shared" si="116"/>
        <v/>
      </c>
      <c r="BS173" s="51" t="str">
        <f t="shared" si="117"/>
        <v/>
      </c>
      <c r="BT173" s="47" t="str">
        <f t="shared" si="118"/>
        <v/>
      </c>
      <c r="BU173" s="59" t="s">
        <v>1513</v>
      </c>
      <c r="BV173" s="48" t="s">
        <v>1694</v>
      </c>
      <c r="BW173" s="97"/>
      <c r="BX173" s="98"/>
      <c r="BY173" s="88"/>
      <c r="BZ173" s="99"/>
      <c r="CA173" s="100" t="s">
        <v>2462</v>
      </c>
      <c r="CB173" s="101" t="s">
        <v>1388</v>
      </c>
      <c r="CC173" s="101">
        <v>266</v>
      </c>
      <c r="CD173" s="100">
        <v>12.32</v>
      </c>
      <c r="CE173" s="103"/>
      <c r="CF173" s="101" t="s">
        <v>804</v>
      </c>
      <c r="CG173" s="101">
        <v>5.7960000000000003</v>
      </c>
      <c r="CH173" s="101"/>
      <c r="CI173" s="104"/>
      <c r="CJ173" s="105" t="s">
        <v>1388</v>
      </c>
      <c r="CL173" s="64"/>
      <c r="CM173" s="9"/>
      <c r="CN173" s="52">
        <f t="shared" si="129"/>
        <v>0</v>
      </c>
      <c r="CO173" s="9"/>
      <c r="CP173" s="9"/>
      <c r="CS173" s="9"/>
      <c r="CT173" s="9"/>
      <c r="CU173" s="9"/>
      <c r="CV173" s="9"/>
      <c r="CW173" s="9"/>
    </row>
    <row r="174" spans="1:101" ht="9.9499999999999993" hidden="1" customHeight="1" x14ac:dyDescent="0.2">
      <c r="A174" s="3"/>
      <c r="B174" s="3"/>
      <c r="C174" s="83" t="str">
        <f t="shared" si="130"/>
        <v/>
      </c>
      <c r="D174" s="83" t="str">
        <f t="shared" ref="D174:F174" si="154">IF($Q174&lt;&gt;"",IF(D28=0,"",D28),"")</f>
        <v/>
      </c>
      <c r="E174" s="83" t="str">
        <f t="shared" si="154"/>
        <v/>
      </c>
      <c r="F174" s="83" t="str">
        <f t="shared" si="154"/>
        <v/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136" t="str">
        <f t="shared" si="132"/>
        <v/>
      </c>
      <c r="R174" s="137" t="str">
        <f t="shared" si="133"/>
        <v/>
      </c>
      <c r="S174" s="121"/>
      <c r="T174" s="121"/>
      <c r="U174" s="83" t="str">
        <f t="shared" si="134"/>
        <v/>
      </c>
      <c r="V174" s="3"/>
      <c r="W174" s="3"/>
      <c r="X174" s="3"/>
      <c r="Y174" s="3"/>
      <c r="Z174" s="3"/>
      <c r="AA174" s="3"/>
      <c r="AB174" s="3"/>
      <c r="AC174" s="3"/>
      <c r="AD174" s="3" t="str">
        <f t="shared" ca="1" si="139"/>
        <v/>
      </c>
      <c r="AE174" s="3"/>
      <c r="AF174" s="3"/>
      <c r="AG174" s="3"/>
      <c r="AH174" s="3"/>
      <c r="AI174" s="3" t="str">
        <f t="shared" ca="1" si="126"/>
        <v/>
      </c>
      <c r="AJ174" s="3" t="str">
        <f t="shared" ca="1" si="127"/>
        <v/>
      </c>
      <c r="AK174" s="3"/>
      <c r="AL174" s="47" t="str">
        <f t="shared" ca="1" si="128"/>
        <v/>
      </c>
      <c r="AM174" s="119" t="str">
        <f t="shared" si="99"/>
        <v/>
      </c>
      <c r="AN174" s="118" t="str">
        <f ca="1">IF(AD174="","",IF(AD174="Min. objednávka",2-SUM($AN$7:AN173),IF(AD174="Spolu odhad",ROUND(SUM($AN$7:AN173),2),IF(AM174="","???",ROUND(AG174*AM174,2)))))</f>
        <v/>
      </c>
      <c r="AO174" s="3"/>
      <c r="AP174" s="3"/>
      <c r="AQ174" s="3"/>
      <c r="AR174" s="22">
        <f t="shared" si="101"/>
        <v>1</v>
      </c>
      <c r="AS174" s="3"/>
      <c r="AT174" s="3"/>
      <c r="AU174" s="3"/>
      <c r="AV174" s="3"/>
      <c r="AW174" s="3"/>
      <c r="AX174" s="47" t="str">
        <f>IF(MAX($AX$7:AX173)+1&lt;=$AS$4,MAX($AX$7:AX173)+1,"")</f>
        <v/>
      </c>
      <c r="AY174" s="47" t="str">
        <f>IF(MAX($AX$7:AX173)+1&gt;$AS$4,"",IF(AX174&lt;=$BC$7,VLOOKUP(AX174,BA$8:BB$299,2,FALSE),IF(AX174&lt;=$BE$7,VLOOKUP(AX174,BC$8:BD$299,2,FALSE),IF(AX174&lt;=MAX($BE$8:$BE$299),VLOOKUP(AX174,BE$8:BF$299,2,FALSE),IF(AX174=$AS$4,VLOOKUP(AX174,$AS$4:$AU$4,2,FALSE),"")))))</f>
        <v/>
      </c>
      <c r="AZ174" s="47" t="str">
        <f>IF(MAX($AX$7:AX173)+1&gt;$AS$4,"",IF(AX174&lt;=$BC$7,"",IF(AX174&lt;=$BE$7,MID(VLOOKUP(AX174,BC$8:BD$299,2,FALSE),1,1),IF(AX174&lt;=MAX($BE$8:$BE$299),MID(VLOOKUP(AX174,BE$8:BF$299,2,FALSE),1,1),IF(AX174&lt;=$AS$4,VLOOKUP(AX174,$AS$4:$AU$4,3,FALSE),"")))))</f>
        <v/>
      </c>
      <c r="BA174" s="49" t="str">
        <f>IF(AND(BB174&lt;&gt;"",ISNA(VLOOKUP(BB174,BB$7:BB173,1,FALSE))),MAX(BA$7:BA173)+1,"")</f>
        <v/>
      </c>
      <c r="BB174" s="50" t="str">
        <f t="shared" si="102"/>
        <v/>
      </c>
      <c r="BC174" s="49" t="str">
        <f>IF(AND(BD174&lt;&gt;"",ISNA(VLOOKUP(BD174,BD$7:BD173,1,FALSE))),MAX(BC$7:BC173)+1,"")</f>
        <v/>
      </c>
      <c r="BD174" s="50" t="str">
        <f t="shared" si="103"/>
        <v/>
      </c>
      <c r="BE174" s="49" t="str">
        <f>IF(AND(BF174&lt;&gt;"",ISNA(VLOOKUP(BF174,BF$7:BF173,1,FALSE))),MAX(BE$7:BE173)+1,"")</f>
        <v/>
      </c>
      <c r="BF174" s="50" t="str">
        <f t="shared" si="104"/>
        <v/>
      </c>
      <c r="BG174" s="50" t="str">
        <f t="shared" si="105"/>
        <v xml:space="preserve">22x0,5 </v>
      </c>
      <c r="BH174" s="50" t="str">
        <f t="shared" si="106"/>
        <v xml:space="preserve">22x2 </v>
      </c>
      <c r="BI174" s="47" t="str">
        <f t="shared" si="107"/>
        <v/>
      </c>
      <c r="BJ174" s="47" t="str">
        <f t="shared" si="108"/>
        <v/>
      </c>
      <c r="BK174" s="47" t="str">
        <f t="shared" si="109"/>
        <v/>
      </c>
      <c r="BL174" s="47" t="str">
        <f t="shared" si="110"/>
        <v/>
      </c>
      <c r="BM174" s="47" t="str">
        <f t="shared" si="111"/>
        <v/>
      </c>
      <c r="BN174" s="51" t="str">
        <f t="shared" si="112"/>
        <v/>
      </c>
      <c r="BO174" s="51" t="str">
        <f t="shared" si="113"/>
        <v/>
      </c>
      <c r="BP174" s="51" t="str">
        <f t="shared" si="114"/>
        <v/>
      </c>
      <c r="BQ174" s="51" t="str">
        <f t="shared" si="115"/>
        <v/>
      </c>
      <c r="BR174" s="51" t="str">
        <f t="shared" si="116"/>
        <v/>
      </c>
      <c r="BS174" s="51" t="str">
        <f t="shared" si="117"/>
        <v/>
      </c>
      <c r="BT174" s="47" t="str">
        <f t="shared" si="118"/>
        <v/>
      </c>
      <c r="BU174" s="59" t="s">
        <v>278</v>
      </c>
      <c r="BV174" s="48" t="s">
        <v>1696</v>
      </c>
      <c r="BW174" s="97"/>
      <c r="BX174" s="98"/>
      <c r="BY174" s="88"/>
      <c r="BZ174" s="99"/>
      <c r="CA174" s="100" t="s">
        <v>2463</v>
      </c>
      <c r="CB174" s="101" t="s">
        <v>1389</v>
      </c>
      <c r="CC174" s="101">
        <v>267</v>
      </c>
      <c r="CD174" s="100">
        <v>12.32</v>
      </c>
      <c r="CE174" s="103"/>
      <c r="CF174" s="101" t="s">
        <v>804</v>
      </c>
      <c r="CG174" s="101">
        <v>5.7960000000000003</v>
      </c>
      <c r="CH174" s="101"/>
      <c r="CI174" s="104"/>
      <c r="CJ174" s="105" t="s">
        <v>1389</v>
      </c>
      <c r="CL174" s="64"/>
      <c r="CM174" s="9"/>
      <c r="CN174" s="52">
        <f t="shared" si="129"/>
        <v>0</v>
      </c>
      <c r="CO174" s="9"/>
      <c r="CP174" s="9"/>
      <c r="CS174" s="9"/>
      <c r="CT174" s="9"/>
      <c r="CU174" s="9"/>
      <c r="CV174" s="9"/>
      <c r="CW174" s="9"/>
    </row>
    <row r="175" spans="1:101" ht="9.9499999999999993" hidden="1" customHeight="1" x14ac:dyDescent="0.2">
      <c r="A175" s="3"/>
      <c r="B175" s="3"/>
      <c r="C175" s="83" t="str">
        <f t="shared" si="130"/>
        <v/>
      </c>
      <c r="D175" s="83" t="str">
        <f t="shared" ref="D175:F175" si="155">IF($Q175&lt;&gt;"",IF(D29=0,"",D29),"")</f>
        <v/>
      </c>
      <c r="E175" s="83" t="str">
        <f t="shared" si="155"/>
        <v/>
      </c>
      <c r="F175" s="83" t="str">
        <f t="shared" si="155"/>
        <v/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136" t="str">
        <f t="shared" si="132"/>
        <v/>
      </c>
      <c r="R175" s="137" t="str">
        <f t="shared" si="133"/>
        <v/>
      </c>
      <c r="S175" s="121"/>
      <c r="T175" s="121"/>
      <c r="U175" s="83" t="str">
        <f t="shared" si="134"/>
        <v/>
      </c>
      <c r="V175" s="3"/>
      <c r="W175" s="3"/>
      <c r="X175" s="3"/>
      <c r="Y175" s="3"/>
      <c r="Z175" s="3"/>
      <c r="AA175" s="3"/>
      <c r="AB175" s="3"/>
      <c r="AC175" s="3"/>
      <c r="AD175" s="3" t="str">
        <f t="shared" ca="1" si="139"/>
        <v/>
      </c>
      <c r="AE175" s="3"/>
      <c r="AF175" s="3"/>
      <c r="AG175" s="3"/>
      <c r="AH175" s="3"/>
      <c r="AI175" s="3" t="str">
        <f t="shared" ca="1" si="126"/>
        <v/>
      </c>
      <c r="AJ175" s="3" t="str">
        <f t="shared" ca="1" si="127"/>
        <v/>
      </c>
      <c r="AK175" s="3"/>
      <c r="AL175" s="47" t="str">
        <f t="shared" ca="1" si="128"/>
        <v/>
      </c>
      <c r="AM175" s="119" t="str">
        <f t="shared" si="99"/>
        <v/>
      </c>
      <c r="AN175" s="118" t="str">
        <f ca="1">IF(AD175="","",IF(AD175="Min. objednávka",2-SUM($AN$7:AN174),IF(AD175="Spolu odhad",ROUND(SUM($AN$7:AN174),2),IF(AM175="","???",ROUND(AG175*AM175,2)))))</f>
        <v/>
      </c>
      <c r="AO175" s="3"/>
      <c r="AP175" s="3"/>
      <c r="AQ175" s="3"/>
      <c r="AR175" s="22">
        <f t="shared" si="101"/>
        <v>1</v>
      </c>
      <c r="AS175" s="3"/>
      <c r="AT175" s="3"/>
      <c r="AU175" s="3"/>
      <c r="AV175" s="3"/>
      <c r="AW175" s="3"/>
      <c r="AX175" s="47" t="str">
        <f>IF(MAX($AX$7:AX174)+1&lt;=$AS$4,MAX($AX$7:AX174)+1,"")</f>
        <v/>
      </c>
      <c r="AY175" s="47" t="str">
        <f>IF(MAX($AX$7:AX174)+1&gt;$AS$4,"",IF(AX175&lt;=$BC$7,VLOOKUP(AX175,BA$8:BB$299,2,FALSE),IF(AX175&lt;=$BE$7,VLOOKUP(AX175,BC$8:BD$299,2,FALSE),IF(AX175&lt;=MAX($BE$8:$BE$299),VLOOKUP(AX175,BE$8:BF$299,2,FALSE),IF(AX175=$AS$4,VLOOKUP(AX175,$AS$4:$AU$4,2,FALSE),"")))))</f>
        <v/>
      </c>
      <c r="AZ175" s="47" t="str">
        <f>IF(MAX($AX$7:AX174)+1&gt;$AS$4,"",IF(AX175&lt;=$BC$7,"",IF(AX175&lt;=$BE$7,MID(VLOOKUP(AX175,BC$8:BD$299,2,FALSE),1,1),IF(AX175&lt;=MAX($BE$8:$BE$299),MID(VLOOKUP(AX175,BE$8:BF$299,2,FALSE),1,1),IF(AX175&lt;=$AS$4,VLOOKUP(AX175,$AS$4:$AU$4,3,FALSE),"")))))</f>
        <v/>
      </c>
      <c r="BA175" s="49" t="str">
        <f>IF(AND(BB175&lt;&gt;"",ISNA(VLOOKUP(BB175,BB$7:BB174,1,FALSE))),MAX(BA$7:BA174)+1,"")</f>
        <v/>
      </c>
      <c r="BB175" s="50" t="str">
        <f t="shared" si="102"/>
        <v/>
      </c>
      <c r="BC175" s="49" t="str">
        <f>IF(AND(BD175&lt;&gt;"",ISNA(VLOOKUP(BD175,BD$7:BD174,1,FALSE))),MAX(BC$7:BC174)+1,"")</f>
        <v/>
      </c>
      <c r="BD175" s="50" t="str">
        <f t="shared" si="103"/>
        <v/>
      </c>
      <c r="BE175" s="49" t="str">
        <f>IF(AND(BF175&lt;&gt;"",ISNA(VLOOKUP(BF175,BF$7:BF174,1,FALSE))),MAX(BE$7:BE174)+1,"")</f>
        <v/>
      </c>
      <c r="BF175" s="50" t="str">
        <f t="shared" si="104"/>
        <v/>
      </c>
      <c r="BG175" s="50" t="str">
        <f t="shared" si="105"/>
        <v xml:space="preserve">22x0,5 </v>
      </c>
      <c r="BH175" s="50" t="str">
        <f t="shared" si="106"/>
        <v xml:space="preserve">22x2 </v>
      </c>
      <c r="BI175" s="47" t="str">
        <f t="shared" si="107"/>
        <v/>
      </c>
      <c r="BJ175" s="47" t="str">
        <f t="shared" si="108"/>
        <v/>
      </c>
      <c r="BK175" s="47" t="str">
        <f t="shared" si="109"/>
        <v/>
      </c>
      <c r="BL175" s="47" t="str">
        <f t="shared" si="110"/>
        <v/>
      </c>
      <c r="BM175" s="47" t="str">
        <f t="shared" si="111"/>
        <v/>
      </c>
      <c r="BN175" s="51" t="str">
        <f t="shared" si="112"/>
        <v/>
      </c>
      <c r="BO175" s="51" t="str">
        <f t="shared" si="113"/>
        <v/>
      </c>
      <c r="BP175" s="51" t="str">
        <f t="shared" si="114"/>
        <v/>
      </c>
      <c r="BQ175" s="51" t="str">
        <f t="shared" si="115"/>
        <v/>
      </c>
      <c r="BR175" s="51" t="str">
        <f t="shared" si="116"/>
        <v/>
      </c>
      <c r="BS175" s="51" t="str">
        <f t="shared" si="117"/>
        <v/>
      </c>
      <c r="BT175" s="47" t="str">
        <f t="shared" si="118"/>
        <v/>
      </c>
      <c r="BU175" s="59" t="s">
        <v>279</v>
      </c>
      <c r="BV175" s="48" t="s">
        <v>1698</v>
      </c>
      <c r="BW175" s="97"/>
      <c r="BX175" s="98"/>
      <c r="BY175" s="88"/>
      <c r="BZ175" s="99"/>
      <c r="CA175" s="100" t="s">
        <v>2464</v>
      </c>
      <c r="CB175" s="101" t="s">
        <v>1390</v>
      </c>
      <c r="CC175" s="101">
        <v>268</v>
      </c>
      <c r="CD175" s="100">
        <v>11.299999999999999</v>
      </c>
      <c r="CE175" s="103"/>
      <c r="CF175" s="101" t="s">
        <v>804</v>
      </c>
      <c r="CG175" s="101">
        <v>5.7960000000000003</v>
      </c>
      <c r="CH175" s="101"/>
      <c r="CI175" s="104"/>
      <c r="CJ175" s="105" t="s">
        <v>1390</v>
      </c>
      <c r="CL175" s="64"/>
      <c r="CM175" s="9"/>
      <c r="CN175" s="52">
        <f t="shared" si="129"/>
        <v>0</v>
      </c>
      <c r="CO175" s="9"/>
      <c r="CP175" s="9"/>
      <c r="CS175" s="9"/>
      <c r="CT175" s="9"/>
      <c r="CU175" s="9"/>
      <c r="CV175" s="9"/>
      <c r="CW175" s="9"/>
    </row>
    <row r="176" spans="1:101" ht="9.9499999999999993" hidden="1" customHeight="1" x14ac:dyDescent="0.2">
      <c r="A176" s="3"/>
      <c r="B176" s="3"/>
      <c r="C176" s="83" t="str">
        <f t="shared" si="130"/>
        <v/>
      </c>
      <c r="D176" s="83" t="str">
        <f t="shared" ref="D176:F176" si="156">IF($Q176&lt;&gt;"",IF(D30=0,"",D30),"")</f>
        <v/>
      </c>
      <c r="E176" s="83" t="str">
        <f t="shared" si="156"/>
        <v/>
      </c>
      <c r="F176" s="83" t="str">
        <f t="shared" si="156"/>
        <v/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136" t="str">
        <f t="shared" si="132"/>
        <v/>
      </c>
      <c r="R176" s="137" t="str">
        <f t="shared" si="133"/>
        <v/>
      </c>
      <c r="S176" s="121"/>
      <c r="T176" s="121"/>
      <c r="U176" s="83" t="str">
        <f t="shared" si="134"/>
        <v/>
      </c>
      <c r="V176" s="3"/>
      <c r="W176" s="3"/>
      <c r="X176" s="3"/>
      <c r="Y176" s="3"/>
      <c r="Z176" s="3"/>
      <c r="AA176" s="3"/>
      <c r="AB176" s="3"/>
      <c r="AC176" s="3"/>
      <c r="AD176" s="3" t="str">
        <f t="shared" ca="1" si="139"/>
        <v/>
      </c>
      <c r="AE176" s="3"/>
      <c r="AF176" s="3"/>
      <c r="AG176" s="3"/>
      <c r="AH176" s="3"/>
      <c r="AI176" s="3" t="str">
        <f t="shared" ca="1" si="126"/>
        <v/>
      </c>
      <c r="AJ176" s="3" t="str">
        <f t="shared" ca="1" si="127"/>
        <v/>
      </c>
      <c r="AK176" s="3"/>
      <c r="AL176" s="47" t="str">
        <f t="shared" ca="1" si="128"/>
        <v/>
      </c>
      <c r="AM176" s="119" t="str">
        <f t="shared" si="99"/>
        <v/>
      </c>
      <c r="AN176" s="118" t="str">
        <f ca="1">IF(AD176="","",IF(AD176="Min. objednávka",2-SUM($AN$7:AN175),IF(AD176="Spolu odhad",ROUND(SUM($AN$7:AN175),2),IF(AM176="","???",ROUND(AG176*AM176,2)))))</f>
        <v/>
      </c>
      <c r="AO176" s="3"/>
      <c r="AP176" s="3"/>
      <c r="AQ176" s="3"/>
      <c r="AR176" s="22">
        <f t="shared" si="101"/>
        <v>1</v>
      </c>
      <c r="AS176" s="3"/>
      <c r="AT176" s="3"/>
      <c r="AU176" s="3"/>
      <c r="AV176" s="3"/>
      <c r="AW176" s="3"/>
      <c r="AX176" s="47" t="str">
        <f>IF(MAX($AX$7:AX175)+1&lt;=$AS$4,MAX($AX$7:AX175)+1,"")</f>
        <v/>
      </c>
      <c r="AY176" s="47" t="str">
        <f>IF(MAX($AX$7:AX175)+1&gt;$AS$4,"",IF(AX176&lt;=$BC$7,VLOOKUP(AX176,BA$8:BB$299,2,FALSE),IF(AX176&lt;=$BE$7,VLOOKUP(AX176,BC$8:BD$299,2,FALSE),IF(AX176&lt;=MAX($BE$8:$BE$299),VLOOKUP(AX176,BE$8:BF$299,2,FALSE),IF(AX176=$AS$4,VLOOKUP(AX176,$AS$4:$AU$4,2,FALSE),"")))))</f>
        <v/>
      </c>
      <c r="AZ176" s="47" t="str">
        <f>IF(MAX($AX$7:AX175)+1&gt;$AS$4,"",IF(AX176&lt;=$BC$7,"",IF(AX176&lt;=$BE$7,MID(VLOOKUP(AX176,BC$8:BD$299,2,FALSE),1,1),IF(AX176&lt;=MAX($BE$8:$BE$299),MID(VLOOKUP(AX176,BE$8:BF$299,2,FALSE),1,1),IF(AX176&lt;=$AS$4,VLOOKUP(AX176,$AS$4:$AU$4,3,FALSE),"")))))</f>
        <v/>
      </c>
      <c r="BA176" s="49" t="str">
        <f>IF(AND(BB176&lt;&gt;"",ISNA(VLOOKUP(BB176,BB$7:BB175,1,FALSE))),MAX(BA$7:BA175)+1,"")</f>
        <v/>
      </c>
      <c r="BB176" s="50" t="str">
        <f t="shared" si="102"/>
        <v/>
      </c>
      <c r="BC176" s="49" t="str">
        <f>IF(AND(BD176&lt;&gt;"",ISNA(VLOOKUP(BD176,BD$7:BD175,1,FALSE))),MAX(BC$7:BC175)+1,"")</f>
        <v/>
      </c>
      <c r="BD176" s="50" t="str">
        <f t="shared" si="103"/>
        <v/>
      </c>
      <c r="BE176" s="49" t="str">
        <f>IF(AND(BF176&lt;&gt;"",ISNA(VLOOKUP(BF176,BF$7:BF175,1,FALSE))),MAX(BE$7:BE175)+1,"")</f>
        <v/>
      </c>
      <c r="BF176" s="50" t="str">
        <f t="shared" si="104"/>
        <v/>
      </c>
      <c r="BG176" s="50" t="str">
        <f t="shared" si="105"/>
        <v xml:space="preserve">22x0,5 </v>
      </c>
      <c r="BH176" s="50" t="str">
        <f t="shared" si="106"/>
        <v xml:space="preserve">22x2 </v>
      </c>
      <c r="BI176" s="47" t="str">
        <f t="shared" si="107"/>
        <v/>
      </c>
      <c r="BJ176" s="47" t="str">
        <f t="shared" si="108"/>
        <v/>
      </c>
      <c r="BK176" s="47" t="str">
        <f t="shared" si="109"/>
        <v/>
      </c>
      <c r="BL176" s="47" t="str">
        <f t="shared" si="110"/>
        <v/>
      </c>
      <c r="BM176" s="47" t="str">
        <f t="shared" si="111"/>
        <v/>
      </c>
      <c r="BN176" s="51" t="str">
        <f t="shared" si="112"/>
        <v/>
      </c>
      <c r="BO176" s="51" t="str">
        <f t="shared" si="113"/>
        <v/>
      </c>
      <c r="BP176" s="51" t="str">
        <f t="shared" si="114"/>
        <v/>
      </c>
      <c r="BQ176" s="51" t="str">
        <f t="shared" si="115"/>
        <v/>
      </c>
      <c r="BR176" s="51" t="str">
        <f t="shared" si="116"/>
        <v/>
      </c>
      <c r="BS176" s="51" t="str">
        <f t="shared" si="117"/>
        <v/>
      </c>
      <c r="BT176" s="47" t="str">
        <f t="shared" si="118"/>
        <v/>
      </c>
      <c r="BU176" s="59" t="s">
        <v>280</v>
      </c>
      <c r="BV176" s="48" t="s">
        <v>1700</v>
      </c>
      <c r="BW176" s="97"/>
      <c r="BX176" s="98"/>
      <c r="BY176" s="88"/>
      <c r="BZ176" s="99"/>
      <c r="CA176" s="100" t="s">
        <v>2465</v>
      </c>
      <c r="CB176" s="101" t="s">
        <v>1391</v>
      </c>
      <c r="CC176" s="101">
        <v>269</v>
      </c>
      <c r="CD176" s="100">
        <v>11.299999999999999</v>
      </c>
      <c r="CE176" s="103"/>
      <c r="CF176" s="101" t="s">
        <v>804</v>
      </c>
      <c r="CG176" s="101">
        <v>5.7960000000000003</v>
      </c>
      <c r="CH176" s="101"/>
      <c r="CI176" s="104"/>
      <c r="CJ176" s="105" t="s">
        <v>1391</v>
      </c>
      <c r="CL176" s="64"/>
      <c r="CM176" s="9"/>
      <c r="CN176" s="52">
        <f t="shared" si="129"/>
        <v>0</v>
      </c>
      <c r="CO176" s="9"/>
      <c r="CP176" s="9"/>
      <c r="CS176" s="9"/>
      <c r="CT176" s="9"/>
      <c r="CU176" s="9"/>
      <c r="CV176" s="9"/>
      <c r="CW176" s="9"/>
    </row>
    <row r="177" spans="1:101" ht="9.9499999999999993" hidden="1" customHeight="1" x14ac:dyDescent="0.2">
      <c r="A177" s="3"/>
      <c r="B177" s="3"/>
      <c r="C177" s="83" t="str">
        <f t="shared" si="130"/>
        <v/>
      </c>
      <c r="D177" s="83" t="str">
        <f t="shared" ref="D177:F177" si="157">IF($Q177&lt;&gt;"",IF(D31=0,"",D31),"")</f>
        <v/>
      </c>
      <c r="E177" s="83" t="str">
        <f t="shared" si="157"/>
        <v/>
      </c>
      <c r="F177" s="83" t="str">
        <f t="shared" si="157"/>
        <v/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136" t="str">
        <f t="shared" si="132"/>
        <v/>
      </c>
      <c r="R177" s="137" t="str">
        <f t="shared" si="133"/>
        <v/>
      </c>
      <c r="S177" s="121"/>
      <c r="T177" s="121"/>
      <c r="U177" s="83" t="str">
        <f t="shared" si="134"/>
        <v/>
      </c>
      <c r="V177" s="3"/>
      <c r="W177" s="3"/>
      <c r="X177" s="3"/>
      <c r="Y177" s="3"/>
      <c r="Z177" s="3"/>
      <c r="AA177" s="3"/>
      <c r="AB177" s="3"/>
      <c r="AC177" s="3"/>
      <c r="AD177" s="3" t="str">
        <f t="shared" ca="1" si="139"/>
        <v/>
      </c>
      <c r="AE177" s="3"/>
      <c r="AF177" s="3"/>
      <c r="AG177" s="3"/>
      <c r="AH177" s="3"/>
      <c r="AI177" s="3" t="str">
        <f t="shared" ca="1" si="126"/>
        <v/>
      </c>
      <c r="AJ177" s="3" t="str">
        <f t="shared" ca="1" si="127"/>
        <v/>
      </c>
      <c r="AK177" s="3"/>
      <c r="AL177" s="47" t="str">
        <f t="shared" ca="1" si="128"/>
        <v/>
      </c>
      <c r="AM177" s="119" t="str">
        <f t="shared" si="99"/>
        <v/>
      </c>
      <c r="AN177" s="118" t="str">
        <f ca="1">IF(AD177="","",IF(AD177="Min. objednávka",2-SUM($AN$7:AN176),IF(AD177="Spolu odhad",ROUND(SUM($AN$7:AN176),2),IF(AM177="","???",ROUND(AG177*AM177,2)))))</f>
        <v/>
      </c>
      <c r="AO177" s="3"/>
      <c r="AP177" s="3"/>
      <c r="AQ177" s="3"/>
      <c r="AR177" s="22">
        <f t="shared" si="101"/>
        <v>1</v>
      </c>
      <c r="AS177" s="3"/>
      <c r="AT177" s="3"/>
      <c r="AU177" s="3"/>
      <c r="AV177" s="3"/>
      <c r="AW177" s="3"/>
      <c r="AX177" s="47" t="str">
        <f>IF(MAX($AX$7:AX176)+1&lt;=$AS$4,MAX($AX$7:AX176)+1,"")</f>
        <v/>
      </c>
      <c r="AY177" s="47" t="str">
        <f>IF(MAX($AX$7:AX176)+1&gt;$AS$4,"",IF(AX177&lt;=$BC$7,VLOOKUP(AX177,BA$8:BB$299,2,FALSE),IF(AX177&lt;=$BE$7,VLOOKUP(AX177,BC$8:BD$299,2,FALSE),IF(AX177&lt;=MAX($BE$8:$BE$299),VLOOKUP(AX177,BE$8:BF$299,2,FALSE),IF(AX177=$AS$4,VLOOKUP(AX177,$AS$4:$AU$4,2,FALSE),"")))))</f>
        <v/>
      </c>
      <c r="AZ177" s="47" t="str">
        <f>IF(MAX($AX$7:AX176)+1&gt;$AS$4,"",IF(AX177&lt;=$BC$7,"",IF(AX177&lt;=$BE$7,MID(VLOOKUP(AX177,BC$8:BD$299,2,FALSE),1,1),IF(AX177&lt;=MAX($BE$8:$BE$299),MID(VLOOKUP(AX177,BE$8:BF$299,2,FALSE),1,1),IF(AX177&lt;=$AS$4,VLOOKUP(AX177,$AS$4:$AU$4,3,FALSE),"")))))</f>
        <v/>
      </c>
      <c r="BA177" s="49" t="str">
        <f>IF(AND(BB177&lt;&gt;"",ISNA(VLOOKUP(BB177,BB$7:BB176,1,FALSE))),MAX(BA$7:BA176)+1,"")</f>
        <v/>
      </c>
      <c r="BB177" s="50" t="str">
        <f t="shared" si="102"/>
        <v/>
      </c>
      <c r="BC177" s="49" t="str">
        <f>IF(AND(BD177&lt;&gt;"",ISNA(VLOOKUP(BD177,BD$7:BD176,1,FALSE))),MAX(BC$7:BC176)+1,"")</f>
        <v/>
      </c>
      <c r="BD177" s="50" t="str">
        <f t="shared" si="103"/>
        <v/>
      </c>
      <c r="BE177" s="49" t="str">
        <f>IF(AND(BF177&lt;&gt;"",ISNA(VLOOKUP(BF177,BF$7:BF176,1,FALSE))),MAX(BE$7:BE176)+1,"")</f>
        <v/>
      </c>
      <c r="BF177" s="50" t="str">
        <f t="shared" si="104"/>
        <v/>
      </c>
      <c r="BG177" s="50" t="str">
        <f t="shared" si="105"/>
        <v xml:space="preserve">22x0,5 </v>
      </c>
      <c r="BH177" s="50" t="str">
        <f t="shared" si="106"/>
        <v xml:space="preserve">22x2 </v>
      </c>
      <c r="BI177" s="47" t="str">
        <f t="shared" si="107"/>
        <v/>
      </c>
      <c r="BJ177" s="47" t="str">
        <f t="shared" si="108"/>
        <v/>
      </c>
      <c r="BK177" s="47" t="str">
        <f t="shared" si="109"/>
        <v/>
      </c>
      <c r="BL177" s="47" t="str">
        <f t="shared" si="110"/>
        <v/>
      </c>
      <c r="BM177" s="47" t="str">
        <f t="shared" si="111"/>
        <v/>
      </c>
      <c r="BN177" s="51" t="str">
        <f t="shared" si="112"/>
        <v/>
      </c>
      <c r="BO177" s="51" t="str">
        <f t="shared" si="113"/>
        <v/>
      </c>
      <c r="BP177" s="51" t="str">
        <f t="shared" si="114"/>
        <v/>
      </c>
      <c r="BQ177" s="51" t="str">
        <f t="shared" si="115"/>
        <v/>
      </c>
      <c r="BR177" s="51" t="str">
        <f t="shared" si="116"/>
        <v/>
      </c>
      <c r="BS177" s="51" t="str">
        <f t="shared" si="117"/>
        <v/>
      </c>
      <c r="BT177" s="47" t="str">
        <f t="shared" si="118"/>
        <v/>
      </c>
      <c r="BU177" s="59" t="s">
        <v>1514</v>
      </c>
      <c r="BV177" s="48" t="s">
        <v>1702</v>
      </c>
      <c r="BW177" s="97"/>
      <c r="BX177" s="98"/>
      <c r="BY177" s="88"/>
      <c r="BZ177" s="99"/>
      <c r="CA177" s="100" t="s">
        <v>2466</v>
      </c>
      <c r="CB177" s="101" t="s">
        <v>42</v>
      </c>
      <c r="CC177" s="101">
        <v>241</v>
      </c>
      <c r="CD177" s="100">
        <v>12.19</v>
      </c>
      <c r="CE177" s="103"/>
      <c r="CF177" s="101" t="s">
        <v>804</v>
      </c>
      <c r="CG177" s="101">
        <v>5.7960000000000003</v>
      </c>
      <c r="CH177" s="101"/>
      <c r="CI177" s="104"/>
      <c r="CJ177" s="105" t="s">
        <v>42</v>
      </c>
      <c r="CL177" s="64"/>
      <c r="CM177" s="9"/>
      <c r="CN177" s="52">
        <f t="shared" si="129"/>
        <v>0</v>
      </c>
      <c r="CO177" s="9"/>
      <c r="CP177" s="9"/>
      <c r="CS177" s="9"/>
      <c r="CT177" s="9"/>
      <c r="CU177" s="9"/>
      <c r="CV177" s="9"/>
      <c r="CW177" s="9"/>
    </row>
    <row r="178" spans="1:101" ht="9.9499999999999993" hidden="1" customHeight="1" x14ac:dyDescent="0.2">
      <c r="A178" s="3"/>
      <c r="B178" s="3"/>
      <c r="C178" s="83" t="str">
        <f t="shared" si="130"/>
        <v/>
      </c>
      <c r="D178" s="83" t="str">
        <f t="shared" ref="D178:F178" si="158">IF($Q178&lt;&gt;"",IF(D32=0,"",D32),"")</f>
        <v/>
      </c>
      <c r="E178" s="83" t="str">
        <f t="shared" si="158"/>
        <v/>
      </c>
      <c r="F178" s="83" t="str">
        <f t="shared" si="158"/>
        <v/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136" t="str">
        <f t="shared" si="132"/>
        <v/>
      </c>
      <c r="R178" s="137" t="str">
        <f t="shared" si="133"/>
        <v/>
      </c>
      <c r="S178" s="121"/>
      <c r="T178" s="121"/>
      <c r="U178" s="83" t="str">
        <f t="shared" si="134"/>
        <v/>
      </c>
      <c r="V178" s="3"/>
      <c r="W178" s="3"/>
      <c r="X178" s="3"/>
      <c r="Y178" s="3"/>
      <c r="Z178" s="3"/>
      <c r="AA178" s="3"/>
      <c r="AB178" s="3"/>
      <c r="AC178" s="3"/>
      <c r="AD178" s="3" t="str">
        <f t="shared" ca="1" si="139"/>
        <v/>
      </c>
      <c r="AE178" s="3"/>
      <c r="AF178" s="3"/>
      <c r="AG178" s="3"/>
      <c r="AH178" s="3"/>
      <c r="AI178" s="3" t="str">
        <f t="shared" ca="1" si="126"/>
        <v/>
      </c>
      <c r="AJ178" s="3" t="str">
        <f t="shared" ca="1" si="127"/>
        <v/>
      </c>
      <c r="AK178" s="3"/>
      <c r="AL178" s="47" t="str">
        <f t="shared" ca="1" si="128"/>
        <v/>
      </c>
      <c r="AM178" s="119" t="str">
        <f t="shared" si="99"/>
        <v/>
      </c>
      <c r="AN178" s="118" t="str">
        <f ca="1">IF(AD178="","",IF(AD178="Min. objednávka",2-SUM($AN$7:AN177),IF(AD178="Spolu odhad",ROUND(SUM($AN$7:AN177),2),IF(AM178="","???",ROUND(AG178*AM178,2)))))</f>
        <v/>
      </c>
      <c r="AO178" s="3"/>
      <c r="AP178" s="3"/>
      <c r="AQ178" s="3"/>
      <c r="AR178" s="22">
        <f t="shared" si="101"/>
        <v>1</v>
      </c>
      <c r="AS178" s="3"/>
      <c r="AT178" s="3"/>
      <c r="AU178" s="3"/>
      <c r="AV178" s="3"/>
      <c r="AW178" s="3"/>
      <c r="AX178" s="47" t="str">
        <f>IF(MAX($AX$7:AX177)+1&lt;=$AS$4,MAX($AX$7:AX177)+1,"")</f>
        <v/>
      </c>
      <c r="AY178" s="47" t="str">
        <f>IF(MAX($AX$7:AX177)+1&gt;$AS$4,"",IF(AX178&lt;=$BC$7,VLOOKUP(AX178,BA$8:BB$299,2,FALSE),IF(AX178&lt;=$BE$7,VLOOKUP(AX178,BC$8:BD$299,2,FALSE),IF(AX178&lt;=MAX($BE$8:$BE$299),VLOOKUP(AX178,BE$8:BF$299,2,FALSE),IF(AX178=$AS$4,VLOOKUP(AX178,$AS$4:$AU$4,2,FALSE),"")))))</f>
        <v/>
      </c>
      <c r="AZ178" s="47" t="str">
        <f>IF(MAX($AX$7:AX177)+1&gt;$AS$4,"",IF(AX178&lt;=$BC$7,"",IF(AX178&lt;=$BE$7,MID(VLOOKUP(AX178,BC$8:BD$299,2,FALSE),1,1),IF(AX178&lt;=MAX($BE$8:$BE$299),MID(VLOOKUP(AX178,BE$8:BF$299,2,FALSE),1,1),IF(AX178&lt;=$AS$4,VLOOKUP(AX178,$AS$4:$AU$4,3,FALSE),"")))))</f>
        <v/>
      </c>
      <c r="BA178" s="49" t="str">
        <f>IF(AND(BB178&lt;&gt;"",ISNA(VLOOKUP(BB178,BB$7:BB177,1,FALSE))),MAX(BA$7:BA177)+1,"")</f>
        <v/>
      </c>
      <c r="BB178" s="50" t="str">
        <f t="shared" si="102"/>
        <v/>
      </c>
      <c r="BC178" s="49" t="str">
        <f>IF(AND(BD178&lt;&gt;"",ISNA(VLOOKUP(BD178,BD$7:BD177,1,FALSE))),MAX(BC$7:BC177)+1,"")</f>
        <v/>
      </c>
      <c r="BD178" s="50" t="str">
        <f t="shared" si="103"/>
        <v/>
      </c>
      <c r="BE178" s="49" t="str">
        <f>IF(AND(BF178&lt;&gt;"",ISNA(VLOOKUP(BF178,BF$7:BF177,1,FALSE))),MAX(BE$7:BE177)+1,"")</f>
        <v/>
      </c>
      <c r="BF178" s="50" t="str">
        <f t="shared" si="104"/>
        <v/>
      </c>
      <c r="BG178" s="50" t="str">
        <f t="shared" si="105"/>
        <v xml:space="preserve">22x0,5 </v>
      </c>
      <c r="BH178" s="50" t="str">
        <f t="shared" si="106"/>
        <v xml:space="preserve">22x2 </v>
      </c>
      <c r="BI178" s="47" t="str">
        <f t="shared" si="107"/>
        <v/>
      </c>
      <c r="BJ178" s="47" t="str">
        <f t="shared" si="108"/>
        <v/>
      </c>
      <c r="BK178" s="47" t="str">
        <f t="shared" si="109"/>
        <v/>
      </c>
      <c r="BL178" s="47" t="str">
        <f t="shared" si="110"/>
        <v/>
      </c>
      <c r="BM178" s="47" t="str">
        <f t="shared" si="111"/>
        <v/>
      </c>
      <c r="BN178" s="51" t="str">
        <f t="shared" si="112"/>
        <v/>
      </c>
      <c r="BO178" s="51" t="str">
        <f t="shared" si="113"/>
        <v/>
      </c>
      <c r="BP178" s="51" t="str">
        <f t="shared" si="114"/>
        <v/>
      </c>
      <c r="BQ178" s="51" t="str">
        <f t="shared" si="115"/>
        <v/>
      </c>
      <c r="BR178" s="51" t="str">
        <f t="shared" si="116"/>
        <v/>
      </c>
      <c r="BS178" s="51" t="str">
        <f t="shared" si="117"/>
        <v/>
      </c>
      <c r="BT178" s="47" t="str">
        <f t="shared" si="118"/>
        <v/>
      </c>
      <c r="BU178" s="59" t="s">
        <v>1233</v>
      </c>
      <c r="BV178" s="48" t="s">
        <v>1704</v>
      </c>
      <c r="BW178" s="97"/>
      <c r="BX178" s="98"/>
      <c r="BY178" s="88"/>
      <c r="BZ178" s="99"/>
      <c r="CA178" s="100" t="s">
        <v>2467</v>
      </c>
      <c r="CB178" s="101" t="s">
        <v>43</v>
      </c>
      <c r="CC178" s="101">
        <v>242</v>
      </c>
      <c r="CD178" s="100">
        <v>12.19</v>
      </c>
      <c r="CE178" s="103"/>
      <c r="CF178" s="101" t="s">
        <v>804</v>
      </c>
      <c r="CG178" s="101">
        <v>5.7960000000000003</v>
      </c>
      <c r="CH178" s="101"/>
      <c r="CI178" s="104"/>
      <c r="CJ178" s="105" t="s">
        <v>43</v>
      </c>
      <c r="CL178" s="64"/>
      <c r="CM178" s="9"/>
      <c r="CN178" s="52">
        <f t="shared" si="129"/>
        <v>0</v>
      </c>
      <c r="CO178" s="9"/>
      <c r="CP178" s="9"/>
      <c r="CS178" s="9"/>
      <c r="CT178" s="9"/>
      <c r="CU178" s="9"/>
      <c r="CV178" s="9"/>
      <c r="CW178" s="9"/>
    </row>
    <row r="179" spans="1:101" ht="9.9499999999999993" hidden="1" customHeight="1" x14ac:dyDescent="0.2">
      <c r="A179" s="3"/>
      <c r="B179" s="3"/>
      <c r="C179" s="83" t="str">
        <f t="shared" si="130"/>
        <v/>
      </c>
      <c r="D179" s="83" t="str">
        <f t="shared" ref="D179:F179" si="159">IF($Q179&lt;&gt;"",IF(D33=0,"",D33),"")</f>
        <v/>
      </c>
      <c r="E179" s="83" t="str">
        <f t="shared" si="159"/>
        <v/>
      </c>
      <c r="F179" s="83" t="str">
        <f t="shared" si="159"/>
        <v/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136" t="str">
        <f t="shared" si="132"/>
        <v/>
      </c>
      <c r="R179" s="137" t="str">
        <f t="shared" si="133"/>
        <v/>
      </c>
      <c r="S179" s="121"/>
      <c r="T179" s="121"/>
      <c r="U179" s="83" t="str">
        <f t="shared" si="134"/>
        <v/>
      </c>
      <c r="V179" s="3"/>
      <c r="W179" s="3"/>
      <c r="X179" s="3"/>
      <c r="Y179" s="3"/>
      <c r="Z179" s="3"/>
      <c r="AA179" s="3"/>
      <c r="AB179" s="3"/>
      <c r="AC179" s="3"/>
      <c r="AD179" s="3" t="str">
        <f t="shared" ca="1" si="139"/>
        <v/>
      </c>
      <c r="AE179" s="3"/>
      <c r="AF179" s="3"/>
      <c r="AG179" s="3"/>
      <c r="AH179" s="3"/>
      <c r="AI179" s="3" t="str">
        <f t="shared" ca="1" si="126"/>
        <v/>
      </c>
      <c r="AJ179" s="3" t="str">
        <f t="shared" ca="1" si="127"/>
        <v/>
      </c>
      <c r="AK179" s="3"/>
      <c r="AL179" s="47" t="str">
        <f t="shared" ca="1" si="128"/>
        <v/>
      </c>
      <c r="AM179" s="119" t="str">
        <f t="shared" si="99"/>
        <v/>
      </c>
      <c r="AN179" s="118" t="str">
        <f ca="1">IF(AD179="","",IF(AD179="Min. objednávka",2-SUM($AN$7:AN178),IF(AD179="Spolu odhad",ROUND(SUM($AN$7:AN178),2),IF(AM179="","???",ROUND(AG179*AM179,2)))))</f>
        <v/>
      </c>
      <c r="AO179" s="3"/>
      <c r="AP179" s="3"/>
      <c r="AQ179" s="3"/>
      <c r="AR179" s="22">
        <f t="shared" si="101"/>
        <v>1</v>
      </c>
      <c r="AS179" s="3"/>
      <c r="AT179" s="3"/>
      <c r="AU179" s="3"/>
      <c r="AV179" s="3"/>
      <c r="AW179" s="3"/>
      <c r="AX179" s="47" t="str">
        <f>IF(MAX($AX$7:AX178)+1&lt;=$AS$4,MAX($AX$7:AX178)+1,"")</f>
        <v/>
      </c>
      <c r="AY179" s="47" t="str">
        <f>IF(MAX($AX$7:AX178)+1&gt;$AS$4,"",IF(AX179&lt;=$BC$7,VLOOKUP(AX179,BA$8:BB$299,2,FALSE),IF(AX179&lt;=$BE$7,VLOOKUP(AX179,BC$8:BD$299,2,FALSE),IF(AX179&lt;=MAX($BE$8:$BE$299),VLOOKUP(AX179,BE$8:BF$299,2,FALSE),IF(AX179=$AS$4,VLOOKUP(AX179,$AS$4:$AU$4,2,FALSE),"")))))</f>
        <v/>
      </c>
      <c r="AZ179" s="47" t="str">
        <f>IF(MAX($AX$7:AX178)+1&gt;$AS$4,"",IF(AX179&lt;=$BC$7,"",IF(AX179&lt;=$BE$7,MID(VLOOKUP(AX179,BC$8:BD$299,2,FALSE),1,1),IF(AX179&lt;=MAX($BE$8:$BE$299),MID(VLOOKUP(AX179,BE$8:BF$299,2,FALSE),1,1),IF(AX179&lt;=$AS$4,VLOOKUP(AX179,$AS$4:$AU$4,3,FALSE),"")))))</f>
        <v/>
      </c>
      <c r="BA179" s="49" t="str">
        <f>IF(AND(BB179&lt;&gt;"",ISNA(VLOOKUP(BB179,BB$7:BB178,1,FALSE))),MAX(BA$7:BA178)+1,"")</f>
        <v/>
      </c>
      <c r="BB179" s="50" t="str">
        <f t="shared" si="102"/>
        <v/>
      </c>
      <c r="BC179" s="49" t="str">
        <f>IF(AND(BD179&lt;&gt;"",ISNA(VLOOKUP(BD179,BD$7:BD178,1,FALSE))),MAX(BC$7:BC178)+1,"")</f>
        <v/>
      </c>
      <c r="BD179" s="50" t="str">
        <f t="shared" si="103"/>
        <v/>
      </c>
      <c r="BE179" s="49" t="str">
        <f>IF(AND(BF179&lt;&gt;"",ISNA(VLOOKUP(BF179,BF$7:BF178,1,FALSE))),MAX(BE$7:BE178)+1,"")</f>
        <v/>
      </c>
      <c r="BF179" s="50" t="str">
        <f t="shared" si="104"/>
        <v/>
      </c>
      <c r="BG179" s="50" t="str">
        <f t="shared" si="105"/>
        <v xml:space="preserve">22x0,5 </v>
      </c>
      <c r="BH179" s="50" t="str">
        <f t="shared" si="106"/>
        <v xml:space="preserve">22x2 </v>
      </c>
      <c r="BI179" s="47" t="str">
        <f t="shared" si="107"/>
        <v/>
      </c>
      <c r="BJ179" s="47" t="str">
        <f t="shared" si="108"/>
        <v/>
      </c>
      <c r="BK179" s="47" t="str">
        <f t="shared" si="109"/>
        <v/>
      </c>
      <c r="BL179" s="47" t="str">
        <f t="shared" si="110"/>
        <v/>
      </c>
      <c r="BM179" s="47" t="str">
        <f t="shared" si="111"/>
        <v/>
      </c>
      <c r="BN179" s="51" t="str">
        <f t="shared" si="112"/>
        <v/>
      </c>
      <c r="BO179" s="51" t="str">
        <f t="shared" si="113"/>
        <v/>
      </c>
      <c r="BP179" s="51" t="str">
        <f t="shared" si="114"/>
        <v/>
      </c>
      <c r="BQ179" s="51" t="str">
        <f t="shared" si="115"/>
        <v/>
      </c>
      <c r="BR179" s="51" t="str">
        <f t="shared" si="116"/>
        <v/>
      </c>
      <c r="BS179" s="51" t="str">
        <f t="shared" si="117"/>
        <v/>
      </c>
      <c r="BT179" s="47" t="str">
        <f t="shared" si="118"/>
        <v/>
      </c>
      <c r="BU179" s="59" t="s">
        <v>1157</v>
      </c>
      <c r="BV179" s="48" t="s">
        <v>1706</v>
      </c>
      <c r="BW179" s="97"/>
      <c r="BX179" s="98"/>
      <c r="BY179" s="88"/>
      <c r="BZ179" s="99"/>
      <c r="CA179" s="100" t="s">
        <v>2314</v>
      </c>
      <c r="CB179" s="101" t="s">
        <v>931</v>
      </c>
      <c r="CC179" s="101">
        <v>571</v>
      </c>
      <c r="CD179" s="100">
        <v>14.141666666666666</v>
      </c>
      <c r="CE179" s="103"/>
      <c r="CF179" s="101"/>
      <c r="CG179" s="101">
        <v>5.7960000000000003</v>
      </c>
      <c r="CH179" s="101"/>
      <c r="CI179" s="104"/>
      <c r="CJ179" s="105" t="s">
        <v>931</v>
      </c>
      <c r="CL179" s="64"/>
      <c r="CM179" s="9"/>
      <c r="CN179" s="52">
        <f t="shared" si="129"/>
        <v>0</v>
      </c>
      <c r="CO179" s="9"/>
      <c r="CP179" s="9"/>
      <c r="CS179" s="9"/>
      <c r="CT179" s="9"/>
      <c r="CU179" s="9"/>
      <c r="CV179" s="9"/>
      <c r="CW179" s="9"/>
    </row>
    <row r="180" spans="1:101" ht="9.9499999999999993" hidden="1" customHeight="1" x14ac:dyDescent="0.2">
      <c r="A180" s="3"/>
      <c r="B180" s="3"/>
      <c r="C180" s="83" t="str">
        <f t="shared" si="130"/>
        <v/>
      </c>
      <c r="D180" s="83" t="str">
        <f t="shared" ref="D180:F180" si="160">IF($Q180&lt;&gt;"",IF(D34=0,"",D34),"")</f>
        <v/>
      </c>
      <c r="E180" s="83" t="str">
        <f t="shared" si="160"/>
        <v/>
      </c>
      <c r="F180" s="83" t="str">
        <f t="shared" si="160"/>
        <v/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136" t="str">
        <f t="shared" si="132"/>
        <v/>
      </c>
      <c r="R180" s="137" t="str">
        <f t="shared" si="133"/>
        <v/>
      </c>
      <c r="S180" s="121"/>
      <c r="T180" s="121"/>
      <c r="U180" s="83" t="str">
        <f t="shared" si="134"/>
        <v/>
      </c>
      <c r="V180" s="3"/>
      <c r="W180" s="3"/>
      <c r="X180" s="3"/>
      <c r="Y180" s="3"/>
      <c r="Z180" s="3"/>
      <c r="AA180" s="3"/>
      <c r="AB180" s="3"/>
      <c r="AC180" s="3"/>
      <c r="AD180" s="3" t="str">
        <f t="shared" ca="1" si="139"/>
        <v/>
      </c>
      <c r="AE180" s="3"/>
      <c r="AF180" s="3"/>
      <c r="AG180" s="3"/>
      <c r="AH180" s="3"/>
      <c r="AI180" s="3" t="str">
        <f t="shared" ca="1" si="126"/>
        <v/>
      </c>
      <c r="AJ180" s="3" t="str">
        <f t="shared" ca="1" si="127"/>
        <v/>
      </c>
      <c r="AK180" s="3"/>
      <c r="AL180" s="47" t="str">
        <f t="shared" ca="1" si="128"/>
        <v/>
      </c>
      <c r="AM180" s="119" t="str">
        <f t="shared" si="99"/>
        <v/>
      </c>
      <c r="AN180" s="118" t="str">
        <f ca="1">IF(AD180="","",IF(AD180="Min. objednávka",2-SUM($AN$7:AN179),IF(AD180="Spolu odhad",ROUND(SUM($AN$7:AN179),2),IF(AM180="","???",ROUND(AG180*AM180,2)))))</f>
        <v/>
      </c>
      <c r="AO180" s="3"/>
      <c r="AP180" s="3"/>
      <c r="AQ180" s="3"/>
      <c r="AR180" s="22">
        <f t="shared" si="101"/>
        <v>1</v>
      </c>
      <c r="AS180" s="3"/>
      <c r="AT180" s="3"/>
      <c r="AU180" s="3"/>
      <c r="AV180" s="3"/>
      <c r="AW180" s="3"/>
      <c r="AX180" s="47" t="str">
        <f>IF(MAX($AX$7:AX179)+1&lt;=$AS$4,MAX($AX$7:AX179)+1,"")</f>
        <v/>
      </c>
      <c r="AY180" s="47" t="str">
        <f>IF(MAX($AX$7:AX179)+1&gt;$AS$4,"",IF(AX180&lt;=$BC$7,VLOOKUP(AX180,BA$8:BB$299,2,FALSE),IF(AX180&lt;=$BE$7,VLOOKUP(AX180,BC$8:BD$299,2,FALSE),IF(AX180&lt;=MAX($BE$8:$BE$299),VLOOKUP(AX180,BE$8:BF$299,2,FALSE),IF(AX180=$AS$4,VLOOKUP(AX180,$AS$4:$AU$4,2,FALSE),"")))))</f>
        <v/>
      </c>
      <c r="AZ180" s="47" t="str">
        <f>IF(MAX($AX$7:AX179)+1&gt;$AS$4,"",IF(AX180&lt;=$BC$7,"",IF(AX180&lt;=$BE$7,MID(VLOOKUP(AX180,BC$8:BD$299,2,FALSE),1,1),IF(AX180&lt;=MAX($BE$8:$BE$299),MID(VLOOKUP(AX180,BE$8:BF$299,2,FALSE),1,1),IF(AX180&lt;=$AS$4,VLOOKUP(AX180,$AS$4:$AU$4,3,FALSE),"")))))</f>
        <v/>
      </c>
      <c r="BA180" s="49" t="str">
        <f>IF(AND(BB180&lt;&gt;"",ISNA(VLOOKUP(BB180,BB$7:BB179,1,FALSE))),MAX(BA$7:BA179)+1,"")</f>
        <v/>
      </c>
      <c r="BB180" s="50" t="str">
        <f t="shared" si="102"/>
        <v/>
      </c>
      <c r="BC180" s="49" t="str">
        <f>IF(AND(BD180&lt;&gt;"",ISNA(VLOOKUP(BD180,BD$7:BD179,1,FALSE))),MAX(BC$7:BC179)+1,"")</f>
        <v/>
      </c>
      <c r="BD180" s="50" t="str">
        <f t="shared" si="103"/>
        <v/>
      </c>
      <c r="BE180" s="49" t="str">
        <f>IF(AND(BF180&lt;&gt;"",ISNA(VLOOKUP(BF180,BF$7:BF179,1,FALSE))),MAX(BE$7:BE179)+1,"")</f>
        <v/>
      </c>
      <c r="BF180" s="50" t="str">
        <f t="shared" si="104"/>
        <v/>
      </c>
      <c r="BG180" s="50" t="str">
        <f t="shared" si="105"/>
        <v xml:space="preserve">22x0,5 </v>
      </c>
      <c r="BH180" s="50" t="str">
        <f t="shared" si="106"/>
        <v xml:space="preserve">22x2 </v>
      </c>
      <c r="BI180" s="47" t="str">
        <f t="shared" si="107"/>
        <v/>
      </c>
      <c r="BJ180" s="47" t="str">
        <f t="shared" si="108"/>
        <v/>
      </c>
      <c r="BK180" s="47" t="str">
        <f t="shared" si="109"/>
        <v/>
      </c>
      <c r="BL180" s="47" t="str">
        <f t="shared" si="110"/>
        <v/>
      </c>
      <c r="BM180" s="47" t="str">
        <f t="shared" si="111"/>
        <v/>
      </c>
      <c r="BN180" s="51" t="str">
        <f t="shared" si="112"/>
        <v/>
      </c>
      <c r="BO180" s="51" t="str">
        <f t="shared" si="113"/>
        <v/>
      </c>
      <c r="BP180" s="51" t="str">
        <f t="shared" si="114"/>
        <v/>
      </c>
      <c r="BQ180" s="51" t="str">
        <f t="shared" si="115"/>
        <v/>
      </c>
      <c r="BR180" s="51" t="str">
        <f t="shared" si="116"/>
        <v/>
      </c>
      <c r="BS180" s="51" t="str">
        <f t="shared" si="117"/>
        <v/>
      </c>
      <c r="BT180" s="47" t="str">
        <f t="shared" si="118"/>
        <v/>
      </c>
      <c r="BU180" s="59" t="s">
        <v>1232</v>
      </c>
      <c r="BV180" s="48" t="s">
        <v>1235</v>
      </c>
      <c r="BW180" s="97"/>
      <c r="BX180" s="98"/>
      <c r="BY180" s="88"/>
      <c r="BZ180" s="99"/>
      <c r="CA180" s="100" t="s">
        <v>2315</v>
      </c>
      <c r="CB180" s="101" t="s">
        <v>932</v>
      </c>
      <c r="CC180" s="101">
        <v>572</v>
      </c>
      <c r="CD180" s="100">
        <v>14.141666666666666</v>
      </c>
      <c r="CE180" s="103"/>
      <c r="CF180" s="101"/>
      <c r="CG180" s="101">
        <v>5.7960000000000003</v>
      </c>
      <c r="CH180" s="101"/>
      <c r="CI180" s="104"/>
      <c r="CJ180" s="105" t="s">
        <v>932</v>
      </c>
      <c r="CL180" s="64"/>
      <c r="CM180" s="9"/>
      <c r="CN180" s="52">
        <f t="shared" si="129"/>
        <v>0</v>
      </c>
      <c r="CO180" s="9"/>
      <c r="CP180" s="9"/>
      <c r="CS180" s="9"/>
      <c r="CT180" s="9"/>
      <c r="CU180" s="9"/>
      <c r="CV180" s="9"/>
      <c r="CW180" s="9"/>
    </row>
    <row r="181" spans="1:101" ht="9.9499999999999993" hidden="1" customHeight="1" x14ac:dyDescent="0.2">
      <c r="A181" s="3"/>
      <c r="B181" s="3"/>
      <c r="C181" s="83" t="str">
        <f t="shared" si="130"/>
        <v/>
      </c>
      <c r="D181" s="83" t="str">
        <f t="shared" ref="D181:F181" si="161">IF($Q181&lt;&gt;"",IF(D35=0,"",D35),"")</f>
        <v/>
      </c>
      <c r="E181" s="83" t="str">
        <f t="shared" si="161"/>
        <v/>
      </c>
      <c r="F181" s="83" t="str">
        <f t="shared" si="161"/>
        <v/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36" t="str">
        <f t="shared" si="132"/>
        <v/>
      </c>
      <c r="R181" s="137" t="str">
        <f t="shared" si="133"/>
        <v/>
      </c>
      <c r="S181" s="121"/>
      <c r="T181" s="121"/>
      <c r="U181" s="83" t="str">
        <f t="shared" si="134"/>
        <v/>
      </c>
      <c r="V181" s="3"/>
      <c r="W181" s="3"/>
      <c r="X181" s="3"/>
      <c r="Y181" s="3"/>
      <c r="Z181" s="3"/>
      <c r="AA181" s="3"/>
      <c r="AB181" s="3"/>
      <c r="AC181" s="3"/>
      <c r="AD181" s="3" t="str">
        <f t="shared" ca="1" si="139"/>
        <v/>
      </c>
      <c r="AE181" s="3"/>
      <c r="AF181" s="3"/>
      <c r="AG181" s="3"/>
      <c r="AH181" s="3"/>
      <c r="AI181" s="3" t="str">
        <f t="shared" ca="1" si="126"/>
        <v/>
      </c>
      <c r="AJ181" s="3" t="str">
        <f t="shared" ca="1" si="127"/>
        <v/>
      </c>
      <c r="AK181" s="3"/>
      <c r="AL181" s="47" t="str">
        <f t="shared" ca="1" si="128"/>
        <v/>
      </c>
      <c r="AM181" s="119" t="str">
        <f t="shared" si="99"/>
        <v/>
      </c>
      <c r="AN181" s="118" t="str">
        <f ca="1">IF(AD181="","",IF(AD181="Min. objednávka",2-SUM($AN$7:AN180),IF(AD181="Spolu odhad",ROUND(SUM($AN$7:AN180),2),IF(AM181="","???",ROUND(AG181*AM181,2)))))</f>
        <v/>
      </c>
      <c r="AO181" s="3"/>
      <c r="AP181" s="3"/>
      <c r="AQ181" s="3"/>
      <c r="AR181" s="22">
        <f t="shared" si="101"/>
        <v>1</v>
      </c>
      <c r="AS181" s="3"/>
      <c r="AT181" s="3"/>
      <c r="AU181" s="3"/>
      <c r="AV181" s="3"/>
      <c r="AW181" s="3"/>
      <c r="AX181" s="47" t="str">
        <f>IF(MAX($AX$7:AX180)+1&lt;=$AS$4,MAX($AX$7:AX180)+1,"")</f>
        <v/>
      </c>
      <c r="AY181" s="47" t="str">
        <f>IF(MAX($AX$7:AX180)+1&gt;$AS$4,"",IF(AX181&lt;=$BC$7,VLOOKUP(AX181,BA$8:BB$299,2,FALSE),IF(AX181&lt;=$BE$7,VLOOKUP(AX181,BC$8:BD$299,2,FALSE),IF(AX181&lt;=MAX($BE$8:$BE$299),VLOOKUP(AX181,BE$8:BF$299,2,FALSE),IF(AX181=$AS$4,VLOOKUP(AX181,$AS$4:$AU$4,2,FALSE),"")))))</f>
        <v/>
      </c>
      <c r="AZ181" s="47" t="str">
        <f>IF(MAX($AX$7:AX180)+1&gt;$AS$4,"",IF(AX181&lt;=$BC$7,"",IF(AX181&lt;=$BE$7,MID(VLOOKUP(AX181,BC$8:BD$299,2,FALSE),1,1),IF(AX181&lt;=MAX($BE$8:$BE$299),MID(VLOOKUP(AX181,BE$8:BF$299,2,FALSE),1,1),IF(AX181&lt;=$AS$4,VLOOKUP(AX181,$AS$4:$AU$4,3,FALSE),"")))))</f>
        <v/>
      </c>
      <c r="BA181" s="49" t="str">
        <f>IF(AND(BB181&lt;&gt;"",ISNA(VLOOKUP(BB181,BB$7:BB180,1,FALSE))),MAX(BA$7:BA180)+1,"")</f>
        <v/>
      </c>
      <c r="BB181" s="50" t="str">
        <f t="shared" si="102"/>
        <v/>
      </c>
      <c r="BC181" s="49" t="str">
        <f>IF(AND(BD181&lt;&gt;"",ISNA(VLOOKUP(BD181,BD$7:BD180,1,FALSE))),MAX(BC$7:BC180)+1,"")</f>
        <v/>
      </c>
      <c r="BD181" s="50" t="str">
        <f t="shared" si="103"/>
        <v/>
      </c>
      <c r="BE181" s="49" t="str">
        <f>IF(AND(BF181&lt;&gt;"",ISNA(VLOOKUP(BF181,BF$7:BF180,1,FALSE))),MAX(BE$7:BE180)+1,"")</f>
        <v/>
      </c>
      <c r="BF181" s="50" t="str">
        <f t="shared" si="104"/>
        <v/>
      </c>
      <c r="BG181" s="50" t="str">
        <f t="shared" si="105"/>
        <v xml:space="preserve">22x0,5 </v>
      </c>
      <c r="BH181" s="50" t="str">
        <f t="shared" si="106"/>
        <v xml:space="preserve">22x2 </v>
      </c>
      <c r="BI181" s="47" t="str">
        <f t="shared" si="107"/>
        <v/>
      </c>
      <c r="BJ181" s="47" t="str">
        <f t="shared" si="108"/>
        <v/>
      </c>
      <c r="BK181" s="47" t="str">
        <f t="shared" si="109"/>
        <v/>
      </c>
      <c r="BL181" s="47" t="str">
        <f t="shared" si="110"/>
        <v/>
      </c>
      <c r="BM181" s="47" t="str">
        <f t="shared" si="111"/>
        <v/>
      </c>
      <c r="BN181" s="51" t="str">
        <f t="shared" si="112"/>
        <v/>
      </c>
      <c r="BO181" s="51" t="str">
        <f t="shared" si="113"/>
        <v/>
      </c>
      <c r="BP181" s="51" t="str">
        <f t="shared" si="114"/>
        <v/>
      </c>
      <c r="BQ181" s="51" t="str">
        <f t="shared" si="115"/>
        <v/>
      </c>
      <c r="BR181" s="51" t="str">
        <f t="shared" si="116"/>
        <v/>
      </c>
      <c r="BS181" s="51" t="str">
        <f t="shared" si="117"/>
        <v/>
      </c>
      <c r="BT181" s="47" t="str">
        <f t="shared" si="118"/>
        <v/>
      </c>
      <c r="BU181" s="59" t="s">
        <v>281</v>
      </c>
      <c r="BV181" s="48" t="s">
        <v>1708</v>
      </c>
      <c r="BW181" s="97"/>
      <c r="BX181" s="98"/>
      <c r="BY181" s="88"/>
      <c r="BZ181" s="99"/>
      <c r="CA181" s="100" t="s">
        <v>2316</v>
      </c>
      <c r="CB181" s="101" t="s">
        <v>250</v>
      </c>
      <c r="CC181" s="101">
        <v>573</v>
      </c>
      <c r="CD181" s="100">
        <v>15.558333333333335</v>
      </c>
      <c r="CE181" s="103"/>
      <c r="CF181" s="101"/>
      <c r="CG181" s="101">
        <v>5.7960000000000003</v>
      </c>
      <c r="CH181" s="101"/>
      <c r="CI181" s="104"/>
      <c r="CJ181" s="105" t="s">
        <v>250</v>
      </c>
      <c r="CL181" s="64"/>
      <c r="CM181" s="9"/>
      <c r="CN181" s="52">
        <f t="shared" si="129"/>
        <v>0</v>
      </c>
      <c r="CO181" s="9"/>
      <c r="CP181" s="9"/>
      <c r="CS181" s="9"/>
      <c r="CT181" s="9"/>
      <c r="CU181" s="9"/>
      <c r="CV181" s="9"/>
      <c r="CW181" s="9"/>
    </row>
    <row r="182" spans="1:101" ht="9.9499999999999993" hidden="1" customHeight="1" x14ac:dyDescent="0.2">
      <c r="A182" s="3"/>
      <c r="B182" s="3"/>
      <c r="C182" s="83" t="str">
        <f t="shared" si="130"/>
        <v/>
      </c>
      <c r="D182" s="83" t="str">
        <f t="shared" ref="D182:F182" si="162">IF($Q182&lt;&gt;"",IF(D36=0,"",D36),"")</f>
        <v/>
      </c>
      <c r="E182" s="83" t="str">
        <f t="shared" si="162"/>
        <v/>
      </c>
      <c r="F182" s="83" t="str">
        <f t="shared" si="162"/>
        <v/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36" t="str">
        <f t="shared" si="132"/>
        <v/>
      </c>
      <c r="R182" s="137" t="str">
        <f t="shared" si="133"/>
        <v/>
      </c>
      <c r="S182" s="121"/>
      <c r="T182" s="121"/>
      <c r="U182" s="83" t="str">
        <f t="shared" si="134"/>
        <v/>
      </c>
      <c r="V182" s="3"/>
      <c r="W182" s="3"/>
      <c r="X182" s="3"/>
      <c r="Y182" s="3"/>
      <c r="Z182" s="3"/>
      <c r="AA182" s="3"/>
      <c r="AB182" s="3"/>
      <c r="AC182" s="3"/>
      <c r="AD182" s="3" t="str">
        <f t="shared" ca="1" si="139"/>
        <v/>
      </c>
      <c r="AE182" s="3"/>
      <c r="AF182" s="3"/>
      <c r="AG182" s="3"/>
      <c r="AH182" s="3"/>
      <c r="AI182" s="3" t="str">
        <f t="shared" ca="1" si="126"/>
        <v/>
      </c>
      <c r="AJ182" s="3" t="str">
        <f t="shared" ca="1" si="127"/>
        <v/>
      </c>
      <c r="AK182" s="3"/>
      <c r="AL182" s="47" t="str">
        <f t="shared" ca="1" si="128"/>
        <v/>
      </c>
      <c r="AM182" s="119" t="str">
        <f t="shared" si="99"/>
        <v/>
      </c>
      <c r="AN182" s="118" t="str">
        <f ca="1">IF(AD182="","",IF(AD182="Min. objednávka",2-SUM($AN$7:AN181),IF(AD182="Spolu odhad",ROUND(SUM($AN$7:AN181),2),IF(AM182="","???",ROUND(AG182*AM182,2)))))</f>
        <v/>
      </c>
      <c r="AO182" s="3"/>
      <c r="AP182" s="3"/>
      <c r="AQ182" s="3"/>
      <c r="AR182" s="22">
        <f t="shared" si="101"/>
        <v>1</v>
      </c>
      <c r="AS182" s="3"/>
      <c r="AT182" s="3"/>
      <c r="AU182" s="3"/>
      <c r="AV182" s="3"/>
      <c r="AW182" s="3"/>
      <c r="AX182" s="47" t="str">
        <f>IF(MAX($AX$7:AX181)+1&lt;=$AS$4,MAX($AX$7:AX181)+1,"")</f>
        <v/>
      </c>
      <c r="AY182" s="47" t="str">
        <f>IF(MAX($AX$7:AX181)+1&gt;$AS$4,"",IF(AX182&lt;=$BC$7,VLOOKUP(AX182,BA$8:BB$299,2,FALSE),IF(AX182&lt;=$BE$7,VLOOKUP(AX182,BC$8:BD$299,2,FALSE),IF(AX182&lt;=MAX($BE$8:$BE$299),VLOOKUP(AX182,BE$8:BF$299,2,FALSE),IF(AX182=$AS$4,VLOOKUP(AX182,$AS$4:$AU$4,2,FALSE),"")))))</f>
        <v/>
      </c>
      <c r="AZ182" s="47" t="str">
        <f>IF(MAX($AX$7:AX181)+1&gt;$AS$4,"",IF(AX182&lt;=$BC$7,"",IF(AX182&lt;=$BE$7,MID(VLOOKUP(AX182,BC$8:BD$299,2,FALSE),1,1),IF(AX182&lt;=MAX($BE$8:$BE$299),MID(VLOOKUP(AX182,BE$8:BF$299,2,FALSE),1,1),IF(AX182&lt;=$AS$4,VLOOKUP(AX182,$AS$4:$AU$4,3,FALSE),"")))))</f>
        <v/>
      </c>
      <c r="BA182" s="49" t="str">
        <f>IF(AND(BB182&lt;&gt;"",ISNA(VLOOKUP(BB182,BB$7:BB181,1,FALSE))),MAX(BA$7:BA181)+1,"")</f>
        <v/>
      </c>
      <c r="BB182" s="50" t="str">
        <f t="shared" si="102"/>
        <v/>
      </c>
      <c r="BC182" s="49" t="str">
        <f>IF(AND(BD182&lt;&gt;"",ISNA(VLOOKUP(BD182,BD$7:BD181,1,FALSE))),MAX(BC$7:BC181)+1,"")</f>
        <v/>
      </c>
      <c r="BD182" s="50" t="str">
        <f t="shared" si="103"/>
        <v/>
      </c>
      <c r="BE182" s="49" t="str">
        <f>IF(AND(BF182&lt;&gt;"",ISNA(VLOOKUP(BF182,BF$7:BF181,1,FALSE))),MAX(BE$7:BE181)+1,"")</f>
        <v/>
      </c>
      <c r="BF182" s="50" t="str">
        <f t="shared" si="104"/>
        <v/>
      </c>
      <c r="BG182" s="50" t="str">
        <f t="shared" si="105"/>
        <v xml:space="preserve">22x0,5 </v>
      </c>
      <c r="BH182" s="50" t="str">
        <f t="shared" si="106"/>
        <v xml:space="preserve">22x2 </v>
      </c>
      <c r="BI182" s="47" t="str">
        <f t="shared" si="107"/>
        <v/>
      </c>
      <c r="BJ182" s="47" t="str">
        <f t="shared" si="108"/>
        <v/>
      </c>
      <c r="BK182" s="47" t="str">
        <f t="shared" si="109"/>
        <v/>
      </c>
      <c r="BL182" s="47" t="str">
        <f t="shared" si="110"/>
        <v/>
      </c>
      <c r="BM182" s="47" t="str">
        <f t="shared" si="111"/>
        <v/>
      </c>
      <c r="BN182" s="51" t="str">
        <f t="shared" si="112"/>
        <v/>
      </c>
      <c r="BO182" s="51" t="str">
        <f t="shared" si="113"/>
        <v/>
      </c>
      <c r="BP182" s="51" t="str">
        <f t="shared" si="114"/>
        <v/>
      </c>
      <c r="BQ182" s="51" t="str">
        <f t="shared" si="115"/>
        <v/>
      </c>
      <c r="BR182" s="51" t="str">
        <f t="shared" si="116"/>
        <v/>
      </c>
      <c r="BS182" s="51" t="str">
        <f t="shared" si="117"/>
        <v/>
      </c>
      <c r="BT182" s="47" t="str">
        <f t="shared" si="118"/>
        <v/>
      </c>
      <c r="BU182" s="59" t="s">
        <v>1515</v>
      </c>
      <c r="BV182" s="48" t="s">
        <v>1234</v>
      </c>
      <c r="BW182" s="97"/>
      <c r="BX182" s="98"/>
      <c r="BY182" s="88"/>
      <c r="BZ182" s="99"/>
      <c r="CA182" s="100" t="s">
        <v>2318</v>
      </c>
      <c r="CB182" s="101" t="s">
        <v>251</v>
      </c>
      <c r="CC182" s="101">
        <v>574</v>
      </c>
      <c r="CD182" s="100">
        <v>14.850000000000001</v>
      </c>
      <c r="CE182" s="103"/>
      <c r="CF182" s="101"/>
      <c r="CG182" s="101">
        <v>5.7960000000000003</v>
      </c>
      <c r="CH182" s="101"/>
      <c r="CI182" s="104"/>
      <c r="CJ182" s="105" t="s">
        <v>251</v>
      </c>
      <c r="CL182" s="44"/>
      <c r="CN182" s="52">
        <f t="shared" si="129"/>
        <v>0</v>
      </c>
    </row>
    <row r="183" spans="1:101" ht="9.9499999999999993" hidden="1" customHeight="1" x14ac:dyDescent="0.2">
      <c r="A183" s="3"/>
      <c r="B183" s="3"/>
      <c r="C183" s="83" t="str">
        <f t="shared" si="130"/>
        <v/>
      </c>
      <c r="D183" s="83" t="str">
        <f t="shared" ref="D183:F183" si="163">IF($Q183&lt;&gt;"",IF(D37=0,"",D37),"")</f>
        <v/>
      </c>
      <c r="E183" s="83" t="str">
        <f t="shared" si="163"/>
        <v/>
      </c>
      <c r="F183" s="83" t="str">
        <f t="shared" si="163"/>
        <v/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36" t="str">
        <f t="shared" si="132"/>
        <v/>
      </c>
      <c r="R183" s="137" t="str">
        <f t="shared" si="133"/>
        <v/>
      </c>
      <c r="S183" s="121"/>
      <c r="T183" s="121"/>
      <c r="U183" s="83" t="str">
        <f t="shared" si="134"/>
        <v/>
      </c>
      <c r="V183" s="3"/>
      <c r="W183" s="3"/>
      <c r="X183" s="3"/>
      <c r="Y183" s="3"/>
      <c r="Z183" s="3"/>
      <c r="AA183" s="3"/>
      <c r="AB183" s="3"/>
      <c r="AC183" s="3"/>
      <c r="AD183" s="3" t="str">
        <f t="shared" ca="1" si="139"/>
        <v/>
      </c>
      <c r="AE183" s="3"/>
      <c r="AF183" s="3"/>
      <c r="AG183" s="3"/>
      <c r="AH183" s="3"/>
      <c r="AI183" s="3" t="str">
        <f t="shared" ca="1" si="126"/>
        <v/>
      </c>
      <c r="AJ183" s="3" t="str">
        <f t="shared" ca="1" si="127"/>
        <v/>
      </c>
      <c r="AK183" s="3"/>
      <c r="AL183" s="47" t="str">
        <f t="shared" ca="1" si="128"/>
        <v/>
      </c>
      <c r="AM183" s="119" t="str">
        <f t="shared" si="99"/>
        <v/>
      </c>
      <c r="AN183" s="118" t="str">
        <f ca="1">IF(AD183="","",IF(AD183="Min. objednávka",2-SUM($AN$7:AN182),IF(AD183="Spolu odhad",ROUND(SUM($AN$7:AN182),2),IF(AM183="","???",ROUND(AG183*AM183,2)))))</f>
        <v/>
      </c>
      <c r="AO183" s="3"/>
      <c r="AP183" s="3"/>
      <c r="AQ183" s="3"/>
      <c r="AR183" s="22">
        <f t="shared" si="101"/>
        <v>1</v>
      </c>
      <c r="AS183" s="3"/>
      <c r="AT183" s="3"/>
      <c r="AU183" s="3"/>
      <c r="AV183" s="3"/>
      <c r="AW183" s="3"/>
      <c r="AX183" s="47" t="str">
        <f>IF(MAX($AX$7:AX182)+1&lt;=$AS$4,MAX($AX$7:AX182)+1,"")</f>
        <v/>
      </c>
      <c r="AY183" s="47" t="str">
        <f>IF(MAX($AX$7:AX182)+1&gt;$AS$4,"",IF(AX183&lt;=$BC$7,VLOOKUP(AX183,BA$8:BB$299,2,FALSE),IF(AX183&lt;=$BE$7,VLOOKUP(AX183,BC$8:BD$299,2,FALSE),IF(AX183&lt;=MAX($BE$8:$BE$299),VLOOKUP(AX183,BE$8:BF$299,2,FALSE),IF(AX183=$AS$4,VLOOKUP(AX183,$AS$4:$AU$4,2,FALSE),"")))))</f>
        <v/>
      </c>
      <c r="AZ183" s="47" t="str">
        <f>IF(MAX($AX$7:AX182)+1&gt;$AS$4,"",IF(AX183&lt;=$BC$7,"",IF(AX183&lt;=$BE$7,MID(VLOOKUP(AX183,BC$8:BD$299,2,FALSE),1,1),IF(AX183&lt;=MAX($BE$8:$BE$299),MID(VLOOKUP(AX183,BE$8:BF$299,2,FALSE),1,1),IF(AX183&lt;=$AS$4,VLOOKUP(AX183,$AS$4:$AU$4,3,FALSE),"")))))</f>
        <v/>
      </c>
      <c r="BA183" s="49" t="str">
        <f>IF(AND(BB183&lt;&gt;"",ISNA(VLOOKUP(BB183,BB$7:BB182,1,FALSE))),MAX(BA$7:BA182)+1,"")</f>
        <v/>
      </c>
      <c r="BB183" s="50" t="str">
        <f t="shared" si="102"/>
        <v/>
      </c>
      <c r="BC183" s="49" t="str">
        <f>IF(AND(BD183&lt;&gt;"",ISNA(VLOOKUP(BD183,BD$7:BD182,1,FALSE))),MAX(BC$7:BC182)+1,"")</f>
        <v/>
      </c>
      <c r="BD183" s="50" t="str">
        <f t="shared" si="103"/>
        <v/>
      </c>
      <c r="BE183" s="49" t="str">
        <f>IF(AND(BF183&lt;&gt;"",ISNA(VLOOKUP(BF183,BF$7:BF182,1,FALSE))),MAX(BE$7:BE182)+1,"")</f>
        <v/>
      </c>
      <c r="BF183" s="50" t="str">
        <f t="shared" si="104"/>
        <v/>
      </c>
      <c r="BG183" s="50" t="str">
        <f t="shared" si="105"/>
        <v xml:space="preserve">22x0,5 </v>
      </c>
      <c r="BH183" s="50" t="str">
        <f t="shared" si="106"/>
        <v xml:space="preserve">22x2 </v>
      </c>
      <c r="BI183" s="47" t="str">
        <f t="shared" si="107"/>
        <v/>
      </c>
      <c r="BJ183" s="47" t="str">
        <f t="shared" si="108"/>
        <v/>
      </c>
      <c r="BK183" s="47" t="str">
        <f t="shared" si="109"/>
        <v/>
      </c>
      <c r="BL183" s="47" t="str">
        <f t="shared" si="110"/>
        <v/>
      </c>
      <c r="BM183" s="47" t="str">
        <f t="shared" si="111"/>
        <v/>
      </c>
      <c r="BN183" s="51" t="str">
        <f t="shared" si="112"/>
        <v/>
      </c>
      <c r="BO183" s="51" t="str">
        <f t="shared" si="113"/>
        <v/>
      </c>
      <c r="BP183" s="51" t="str">
        <f t="shared" si="114"/>
        <v/>
      </c>
      <c r="BQ183" s="51" t="str">
        <f t="shared" si="115"/>
        <v/>
      </c>
      <c r="BR183" s="51" t="str">
        <f t="shared" si="116"/>
        <v/>
      </c>
      <c r="BS183" s="51" t="str">
        <f t="shared" si="117"/>
        <v/>
      </c>
      <c r="BT183" s="47" t="str">
        <f t="shared" si="118"/>
        <v/>
      </c>
      <c r="BU183" s="59" t="s">
        <v>282</v>
      </c>
      <c r="BV183" s="48" t="s">
        <v>1710</v>
      </c>
      <c r="BW183" s="97"/>
      <c r="BX183" s="98"/>
      <c r="BY183" s="88"/>
      <c r="BZ183" s="99"/>
      <c r="CA183" s="100" t="s">
        <v>2319</v>
      </c>
      <c r="CB183" s="101" t="s">
        <v>933</v>
      </c>
      <c r="CC183" s="101">
        <v>575</v>
      </c>
      <c r="CD183" s="100">
        <v>13.375000000000002</v>
      </c>
      <c r="CE183" s="103"/>
      <c r="CF183" s="101"/>
      <c r="CG183" s="101">
        <v>5.7960000000000003</v>
      </c>
      <c r="CH183" s="101"/>
      <c r="CI183" s="104"/>
      <c r="CJ183" s="105" t="s">
        <v>933</v>
      </c>
      <c r="CL183" s="44"/>
      <c r="CN183" s="52">
        <f t="shared" si="129"/>
        <v>0</v>
      </c>
    </row>
    <row r="184" spans="1:101" ht="9.9499999999999993" hidden="1" customHeight="1" x14ac:dyDescent="0.2">
      <c r="A184" s="3"/>
      <c r="B184" s="3"/>
      <c r="C184" s="83" t="str">
        <f t="shared" si="130"/>
        <v/>
      </c>
      <c r="D184" s="83" t="str">
        <f t="shared" ref="D184:F184" si="164">IF($Q184&lt;&gt;"",IF(D38=0,"",D38),"")</f>
        <v/>
      </c>
      <c r="E184" s="83" t="str">
        <f t="shared" si="164"/>
        <v/>
      </c>
      <c r="F184" s="83" t="str">
        <f t="shared" si="164"/>
        <v/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36" t="str">
        <f t="shared" si="132"/>
        <v/>
      </c>
      <c r="R184" s="137" t="str">
        <f t="shared" si="133"/>
        <v/>
      </c>
      <c r="S184" s="121"/>
      <c r="T184" s="121"/>
      <c r="U184" s="83" t="str">
        <f t="shared" si="134"/>
        <v/>
      </c>
      <c r="V184" s="3"/>
      <c r="W184" s="3"/>
      <c r="X184" s="3"/>
      <c r="Y184" s="3"/>
      <c r="Z184" s="3"/>
      <c r="AA184" s="3"/>
      <c r="AB184" s="3"/>
      <c r="AC184" s="3"/>
      <c r="AD184" s="3" t="str">
        <f t="shared" ca="1" si="139"/>
        <v/>
      </c>
      <c r="AE184" s="3"/>
      <c r="AF184" s="3"/>
      <c r="AG184" s="3"/>
      <c r="AH184" s="3"/>
      <c r="AI184" s="3" t="str">
        <f t="shared" ca="1" si="126"/>
        <v/>
      </c>
      <c r="AJ184" s="3" t="str">
        <f t="shared" ca="1" si="127"/>
        <v/>
      </c>
      <c r="AK184" s="3"/>
      <c r="AL184" s="47" t="str">
        <f t="shared" ca="1" si="128"/>
        <v/>
      </c>
      <c r="AM184" s="119" t="str">
        <f t="shared" si="99"/>
        <v/>
      </c>
      <c r="AN184" s="118" t="str">
        <f ca="1">IF(AD184="","",IF(AD184="Min. objednávka",2-SUM($AN$7:AN183),IF(AD184="Spolu odhad",ROUND(SUM($AN$7:AN183),2),IF(AM184="","???",ROUND(AG184*AM184,2)))))</f>
        <v/>
      </c>
      <c r="AO184" s="3"/>
      <c r="AP184" s="3"/>
      <c r="AQ184" s="3"/>
      <c r="AR184" s="22">
        <f t="shared" si="101"/>
        <v>1</v>
      </c>
      <c r="AS184" s="3"/>
      <c r="AT184" s="3"/>
      <c r="AU184" s="3"/>
      <c r="AV184" s="3"/>
      <c r="AW184" s="3"/>
      <c r="AX184" s="47" t="str">
        <f>IF(MAX($AX$7:AX183)+1&lt;=$AS$4,MAX($AX$7:AX183)+1,"")</f>
        <v/>
      </c>
      <c r="AY184" s="47" t="str">
        <f>IF(MAX($AX$7:AX183)+1&gt;$AS$4,"",IF(AX184&lt;=$BC$7,VLOOKUP(AX184,BA$8:BB$299,2,FALSE),IF(AX184&lt;=$BE$7,VLOOKUP(AX184,BC$8:BD$299,2,FALSE),IF(AX184&lt;=MAX($BE$8:$BE$299),VLOOKUP(AX184,BE$8:BF$299,2,FALSE),IF(AX184=$AS$4,VLOOKUP(AX184,$AS$4:$AU$4,2,FALSE),"")))))</f>
        <v/>
      </c>
      <c r="AZ184" s="47" t="str">
        <f>IF(MAX($AX$7:AX183)+1&gt;$AS$4,"",IF(AX184&lt;=$BC$7,"",IF(AX184&lt;=$BE$7,MID(VLOOKUP(AX184,BC$8:BD$299,2,FALSE),1,1),IF(AX184&lt;=MAX($BE$8:$BE$299),MID(VLOOKUP(AX184,BE$8:BF$299,2,FALSE),1,1),IF(AX184&lt;=$AS$4,VLOOKUP(AX184,$AS$4:$AU$4,3,FALSE),"")))))</f>
        <v/>
      </c>
      <c r="BA184" s="49" t="str">
        <f>IF(AND(BB184&lt;&gt;"",ISNA(VLOOKUP(BB184,BB$7:BB183,1,FALSE))),MAX(BA$7:BA183)+1,"")</f>
        <v/>
      </c>
      <c r="BB184" s="50" t="str">
        <f t="shared" si="102"/>
        <v/>
      </c>
      <c r="BC184" s="49" t="str">
        <f>IF(AND(BD184&lt;&gt;"",ISNA(VLOOKUP(BD184,BD$7:BD183,1,FALSE))),MAX(BC$7:BC183)+1,"")</f>
        <v/>
      </c>
      <c r="BD184" s="50" t="str">
        <f t="shared" si="103"/>
        <v/>
      </c>
      <c r="BE184" s="49" t="str">
        <f>IF(AND(BF184&lt;&gt;"",ISNA(VLOOKUP(BF184,BF$7:BF183,1,FALSE))),MAX(BE$7:BE183)+1,"")</f>
        <v/>
      </c>
      <c r="BF184" s="50" t="str">
        <f t="shared" si="104"/>
        <v/>
      </c>
      <c r="BG184" s="50" t="str">
        <f t="shared" si="105"/>
        <v xml:space="preserve">22x0,5 </v>
      </c>
      <c r="BH184" s="50" t="str">
        <f t="shared" si="106"/>
        <v xml:space="preserve">22x2 </v>
      </c>
      <c r="BI184" s="47" t="str">
        <f t="shared" si="107"/>
        <v/>
      </c>
      <c r="BJ184" s="47" t="str">
        <f t="shared" si="108"/>
        <v/>
      </c>
      <c r="BK184" s="47" t="str">
        <f t="shared" si="109"/>
        <v/>
      </c>
      <c r="BL184" s="47" t="str">
        <f t="shared" si="110"/>
        <v/>
      </c>
      <c r="BM184" s="47" t="str">
        <f t="shared" si="111"/>
        <v/>
      </c>
      <c r="BN184" s="51" t="str">
        <f t="shared" si="112"/>
        <v/>
      </c>
      <c r="BO184" s="51" t="str">
        <f t="shared" si="113"/>
        <v/>
      </c>
      <c r="BP184" s="51" t="str">
        <f t="shared" si="114"/>
        <v/>
      </c>
      <c r="BQ184" s="51" t="str">
        <f t="shared" si="115"/>
        <v/>
      </c>
      <c r="BR184" s="51" t="str">
        <f t="shared" si="116"/>
        <v/>
      </c>
      <c r="BS184" s="51" t="str">
        <f t="shared" si="117"/>
        <v/>
      </c>
      <c r="BT184" s="47" t="str">
        <f t="shared" si="118"/>
        <v/>
      </c>
      <c r="BU184" s="59" t="s">
        <v>1516</v>
      </c>
      <c r="BV184" s="48" t="s">
        <v>1712</v>
      </c>
      <c r="BW184" s="97"/>
      <c r="BX184" s="98"/>
      <c r="BY184" s="88"/>
      <c r="BZ184" s="99"/>
      <c r="CA184" s="100" t="s">
        <v>2320</v>
      </c>
      <c r="CB184" s="101" t="s">
        <v>252</v>
      </c>
      <c r="CC184" s="101">
        <v>576</v>
      </c>
      <c r="CD184" s="100">
        <v>14.333333333333334</v>
      </c>
      <c r="CE184" s="103"/>
      <c r="CF184" s="101"/>
      <c r="CG184" s="101">
        <v>5.7960000000000003</v>
      </c>
      <c r="CH184" s="101"/>
      <c r="CI184" s="104"/>
      <c r="CJ184" s="105" t="s">
        <v>252</v>
      </c>
      <c r="CL184" s="44"/>
      <c r="CN184" s="52">
        <f t="shared" si="129"/>
        <v>0</v>
      </c>
    </row>
    <row r="185" spans="1:101" ht="9.9499999999999993" hidden="1" customHeight="1" x14ac:dyDescent="0.2">
      <c r="A185" s="3"/>
      <c r="B185" s="3"/>
      <c r="C185" s="83" t="str">
        <f t="shared" si="130"/>
        <v/>
      </c>
      <c r="D185" s="83" t="str">
        <f t="shared" ref="D185:F185" si="165">IF($Q185&lt;&gt;"",IF(D39=0,"",D39),"")</f>
        <v/>
      </c>
      <c r="E185" s="83" t="str">
        <f t="shared" si="165"/>
        <v/>
      </c>
      <c r="F185" s="83" t="str">
        <f t="shared" si="165"/>
        <v/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36" t="str">
        <f t="shared" si="132"/>
        <v/>
      </c>
      <c r="R185" s="137" t="str">
        <f t="shared" si="133"/>
        <v/>
      </c>
      <c r="S185" s="121"/>
      <c r="T185" s="121"/>
      <c r="U185" s="83" t="str">
        <f t="shared" si="134"/>
        <v/>
      </c>
      <c r="V185" s="3"/>
      <c r="W185" s="3"/>
      <c r="X185" s="3"/>
      <c r="Y185" s="3"/>
      <c r="Z185" s="3"/>
      <c r="AA185" s="3"/>
      <c r="AB185" s="3"/>
      <c r="AC185" s="3"/>
      <c r="AD185" s="3" t="str">
        <f t="shared" ca="1" si="139"/>
        <v/>
      </c>
      <c r="AE185" s="3"/>
      <c r="AF185" s="3"/>
      <c r="AG185" s="3"/>
      <c r="AH185" s="3"/>
      <c r="AI185" s="3" t="str">
        <f t="shared" ca="1" si="126"/>
        <v/>
      </c>
      <c r="AJ185" s="3" t="str">
        <f t="shared" ca="1" si="127"/>
        <v/>
      </c>
      <c r="AK185" s="3"/>
      <c r="AL185" s="47" t="str">
        <f t="shared" ca="1" si="128"/>
        <v/>
      </c>
      <c r="AM185" s="119" t="str">
        <f t="shared" si="99"/>
        <v/>
      </c>
      <c r="AN185" s="118" t="str">
        <f ca="1">IF(AD185="","",IF(AD185="Min. objednávka",2-SUM($AN$7:AN184),IF(AD185="Spolu odhad",ROUND(SUM($AN$7:AN184),2),IF(AM185="","???",ROUND(AG185*AM185,2)))))</f>
        <v/>
      </c>
      <c r="AO185" s="3"/>
      <c r="AP185" s="3"/>
      <c r="AQ185" s="3"/>
      <c r="AR185" s="22">
        <f t="shared" si="101"/>
        <v>1</v>
      </c>
      <c r="AS185" s="3"/>
      <c r="AT185" s="3"/>
      <c r="AU185" s="3"/>
      <c r="AV185" s="3"/>
      <c r="AW185" s="3"/>
      <c r="AX185" s="47" t="str">
        <f>IF(MAX($AX$7:AX184)+1&lt;=$AS$4,MAX($AX$7:AX184)+1,"")</f>
        <v/>
      </c>
      <c r="AY185" s="47" t="str">
        <f>IF(MAX($AX$7:AX184)+1&gt;$AS$4,"",IF(AX185&lt;=$BC$7,VLOOKUP(AX185,BA$8:BB$299,2,FALSE),IF(AX185&lt;=$BE$7,VLOOKUP(AX185,BC$8:BD$299,2,FALSE),IF(AX185&lt;=MAX($BE$8:$BE$299),VLOOKUP(AX185,BE$8:BF$299,2,FALSE),IF(AX185=$AS$4,VLOOKUP(AX185,$AS$4:$AU$4,2,FALSE),"")))))</f>
        <v/>
      </c>
      <c r="AZ185" s="47" t="str">
        <f>IF(MAX($AX$7:AX184)+1&gt;$AS$4,"",IF(AX185&lt;=$BC$7,"",IF(AX185&lt;=$BE$7,MID(VLOOKUP(AX185,BC$8:BD$299,2,FALSE),1,1),IF(AX185&lt;=MAX($BE$8:$BE$299),MID(VLOOKUP(AX185,BE$8:BF$299,2,FALSE),1,1),IF(AX185&lt;=$AS$4,VLOOKUP(AX185,$AS$4:$AU$4,3,FALSE),"")))))</f>
        <v/>
      </c>
      <c r="BA185" s="49" t="str">
        <f>IF(AND(BB185&lt;&gt;"",ISNA(VLOOKUP(BB185,BB$7:BB184,1,FALSE))),MAX(BA$7:BA184)+1,"")</f>
        <v/>
      </c>
      <c r="BB185" s="50" t="str">
        <f t="shared" si="102"/>
        <v/>
      </c>
      <c r="BC185" s="49" t="str">
        <f>IF(AND(BD185&lt;&gt;"",ISNA(VLOOKUP(BD185,BD$7:BD184,1,FALSE))),MAX(BC$7:BC184)+1,"")</f>
        <v/>
      </c>
      <c r="BD185" s="50" t="str">
        <f t="shared" si="103"/>
        <v/>
      </c>
      <c r="BE185" s="49" t="str">
        <f>IF(AND(BF185&lt;&gt;"",ISNA(VLOOKUP(BF185,BF$7:BF184,1,FALSE))),MAX(BE$7:BE184)+1,"")</f>
        <v/>
      </c>
      <c r="BF185" s="50" t="str">
        <f t="shared" si="104"/>
        <v/>
      </c>
      <c r="BG185" s="50" t="str">
        <f t="shared" si="105"/>
        <v xml:space="preserve">22x0,5 </v>
      </c>
      <c r="BH185" s="50" t="str">
        <f t="shared" si="106"/>
        <v xml:space="preserve">22x2 </v>
      </c>
      <c r="BI185" s="47" t="str">
        <f t="shared" si="107"/>
        <v/>
      </c>
      <c r="BJ185" s="47" t="str">
        <f t="shared" si="108"/>
        <v/>
      </c>
      <c r="BK185" s="47" t="str">
        <f t="shared" si="109"/>
        <v/>
      </c>
      <c r="BL185" s="47" t="str">
        <f t="shared" si="110"/>
        <v/>
      </c>
      <c r="BM185" s="47" t="str">
        <f t="shared" si="111"/>
        <v/>
      </c>
      <c r="BN185" s="51" t="str">
        <f t="shared" si="112"/>
        <v/>
      </c>
      <c r="BO185" s="51" t="str">
        <f t="shared" si="113"/>
        <v/>
      </c>
      <c r="BP185" s="51" t="str">
        <f t="shared" si="114"/>
        <v/>
      </c>
      <c r="BQ185" s="51" t="str">
        <f t="shared" si="115"/>
        <v/>
      </c>
      <c r="BR185" s="51" t="str">
        <f t="shared" si="116"/>
        <v/>
      </c>
      <c r="BS185" s="51" t="str">
        <f t="shared" si="117"/>
        <v/>
      </c>
      <c r="BT185" s="47" t="str">
        <f t="shared" si="118"/>
        <v/>
      </c>
      <c r="BU185" s="59" t="s">
        <v>1517</v>
      </c>
      <c r="BV185" s="48" t="s">
        <v>1714</v>
      </c>
      <c r="BW185" s="97"/>
      <c r="BX185" s="98"/>
      <c r="BY185" s="88"/>
      <c r="BZ185" s="99"/>
      <c r="CA185" s="100" t="s">
        <v>2325</v>
      </c>
      <c r="CB185" s="101" t="s">
        <v>1410</v>
      </c>
      <c r="CC185" s="101">
        <v>740</v>
      </c>
      <c r="CD185" s="100">
        <v>13.316666666666668</v>
      </c>
      <c r="CE185" s="103"/>
      <c r="CF185" s="101"/>
      <c r="CG185" s="101">
        <v>5.7960000000000003</v>
      </c>
      <c r="CH185" s="101"/>
      <c r="CI185" s="104"/>
      <c r="CJ185" s="105" t="s">
        <v>1410</v>
      </c>
      <c r="CL185" s="44"/>
      <c r="CN185" s="52">
        <f t="shared" si="129"/>
        <v>0</v>
      </c>
    </row>
    <row r="186" spans="1:101" ht="9.9499999999999993" hidden="1" customHeight="1" x14ac:dyDescent="0.2">
      <c r="A186" s="3"/>
      <c r="B186" s="3"/>
      <c r="C186" s="83" t="str">
        <f t="shared" si="130"/>
        <v/>
      </c>
      <c r="D186" s="83" t="str">
        <f t="shared" ref="D186:F186" si="166">IF($Q186&lt;&gt;"",IF(D40=0,"",D40),"")</f>
        <v/>
      </c>
      <c r="E186" s="83" t="str">
        <f t="shared" si="166"/>
        <v/>
      </c>
      <c r="F186" s="83" t="str">
        <f t="shared" si="166"/>
        <v/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136" t="str">
        <f t="shared" si="132"/>
        <v/>
      </c>
      <c r="R186" s="137" t="str">
        <f t="shared" si="133"/>
        <v/>
      </c>
      <c r="S186" s="121"/>
      <c r="T186" s="121"/>
      <c r="U186" s="83" t="str">
        <f t="shared" si="134"/>
        <v/>
      </c>
      <c r="V186" s="3"/>
      <c r="W186" s="3"/>
      <c r="X186" s="3"/>
      <c r="Y186" s="3"/>
      <c r="Z186" s="3"/>
      <c r="AA186" s="3"/>
      <c r="AB186" s="3"/>
      <c r="AC186" s="3"/>
      <c r="AD186" s="3" t="str">
        <f t="shared" ca="1" si="139"/>
        <v/>
      </c>
      <c r="AE186" s="3"/>
      <c r="AF186" s="3"/>
      <c r="AG186" s="3"/>
      <c r="AH186" s="3"/>
      <c r="AI186" s="3" t="str">
        <f t="shared" ref="AI186:AI217" ca="1" si="167">IF(ISNA(VLOOKUP(AD186,$CB$12:$CH$422,5,FALSE)),"",VLOOKUP(AD186,$CB$12:$CH$422,5,FALSE))</f>
        <v/>
      </c>
      <c r="AJ186" s="3" t="str">
        <f t="shared" ref="AJ186:AJ217" ca="1" si="168">IF(ISNA(VLOOKUP(AD186,$CB$12:$CH$422,4,FALSE)),"",IF(VLOOKUP(AD186,$CB$12:$CH$422,4,FALSE)=0,"tab",VLOOKUP(AD186,$CB$12:$CH$422,4,FALSE)))</f>
        <v/>
      </c>
      <c r="AK186" s="3"/>
      <c r="AL186" s="47" t="str">
        <f t="shared" ca="1" si="128"/>
        <v/>
      </c>
      <c r="AM186" s="119" t="str">
        <f t="shared" si="99"/>
        <v/>
      </c>
      <c r="AN186" s="118" t="str">
        <f ca="1">IF(AD186="","",IF(AD186="Min. objednávka",2-SUM($AN$7:AN185),IF(AD186="Spolu odhad",ROUND(SUM($AN$7:AN185),2),IF(AM186="","???",ROUND(AG186*AM186,2)))))</f>
        <v/>
      </c>
      <c r="AO186" s="3"/>
      <c r="AP186" s="3"/>
      <c r="AQ186" s="3"/>
      <c r="AR186" s="22">
        <f t="shared" si="101"/>
        <v>1</v>
      </c>
      <c r="AS186" s="3"/>
      <c r="AT186" s="3"/>
      <c r="AU186" s="3"/>
      <c r="AV186" s="3"/>
      <c r="AW186" s="3"/>
      <c r="AX186" s="47" t="str">
        <f>IF(MAX($AX$7:AX185)+1&lt;=$AS$4,MAX($AX$7:AX185)+1,"")</f>
        <v/>
      </c>
      <c r="AY186" s="47" t="str">
        <f>IF(MAX($AX$7:AX185)+1&gt;$AS$4,"",IF(AX186&lt;=$BC$7,VLOOKUP(AX186,BA$8:BB$299,2,FALSE),IF(AX186&lt;=$BE$7,VLOOKUP(AX186,BC$8:BD$299,2,FALSE),IF(AX186&lt;=MAX($BE$8:$BE$299),VLOOKUP(AX186,BE$8:BF$299,2,FALSE),IF(AX186=$AS$4,VLOOKUP(AX186,$AS$4:$AU$4,2,FALSE),"")))))</f>
        <v/>
      </c>
      <c r="AZ186" s="47" t="str">
        <f>IF(MAX($AX$7:AX185)+1&gt;$AS$4,"",IF(AX186&lt;=$BC$7,"",IF(AX186&lt;=$BE$7,MID(VLOOKUP(AX186,BC$8:BD$299,2,FALSE),1,1),IF(AX186&lt;=MAX($BE$8:$BE$299),MID(VLOOKUP(AX186,BE$8:BF$299,2,FALSE),1,1),IF(AX186&lt;=$AS$4,VLOOKUP(AX186,$AS$4:$AU$4,3,FALSE),"")))))</f>
        <v/>
      </c>
      <c r="BA186" s="49" t="str">
        <f>IF(AND(BB186&lt;&gt;"",ISNA(VLOOKUP(BB186,BB$7:BB185,1,FALSE))),MAX(BA$7:BA185)+1,"")</f>
        <v/>
      </c>
      <c r="BB186" s="50" t="str">
        <f t="shared" si="102"/>
        <v/>
      </c>
      <c r="BC186" s="49" t="str">
        <f>IF(AND(BD186&lt;&gt;"",ISNA(VLOOKUP(BD186,BD$7:BD185,1,FALSE))),MAX(BC$7:BC185)+1,"")</f>
        <v/>
      </c>
      <c r="BD186" s="50" t="str">
        <f t="shared" si="103"/>
        <v/>
      </c>
      <c r="BE186" s="49" t="str">
        <f>IF(AND(BF186&lt;&gt;"",ISNA(VLOOKUP(BF186,BF$7:BF185,1,FALSE))),MAX(BE$7:BE185)+1,"")</f>
        <v/>
      </c>
      <c r="BF186" s="50" t="str">
        <f t="shared" si="104"/>
        <v/>
      </c>
      <c r="BG186" s="50" t="str">
        <f t="shared" si="105"/>
        <v xml:space="preserve">22x0,5 </v>
      </c>
      <c r="BH186" s="50" t="str">
        <f t="shared" si="106"/>
        <v xml:space="preserve">22x2 </v>
      </c>
      <c r="BI186" s="47" t="str">
        <f t="shared" si="107"/>
        <v/>
      </c>
      <c r="BJ186" s="47" t="str">
        <f t="shared" si="108"/>
        <v/>
      </c>
      <c r="BK186" s="47" t="str">
        <f t="shared" si="109"/>
        <v/>
      </c>
      <c r="BL186" s="47" t="str">
        <f t="shared" si="110"/>
        <v/>
      </c>
      <c r="BM186" s="47" t="str">
        <f t="shared" si="111"/>
        <v/>
      </c>
      <c r="BN186" s="51" t="str">
        <f t="shared" si="112"/>
        <v/>
      </c>
      <c r="BO186" s="51" t="str">
        <f t="shared" si="113"/>
        <v/>
      </c>
      <c r="BP186" s="51" t="str">
        <f t="shared" si="114"/>
        <v/>
      </c>
      <c r="BQ186" s="51" t="str">
        <f t="shared" si="115"/>
        <v/>
      </c>
      <c r="BR186" s="51" t="str">
        <f t="shared" si="116"/>
        <v/>
      </c>
      <c r="BS186" s="51" t="str">
        <f t="shared" si="117"/>
        <v/>
      </c>
      <c r="BT186" s="47" t="str">
        <f t="shared" si="118"/>
        <v/>
      </c>
      <c r="BU186" s="59" t="s">
        <v>283</v>
      </c>
      <c r="BV186" s="48" t="s">
        <v>1716</v>
      </c>
      <c r="BW186" s="97"/>
      <c r="BX186" s="98"/>
      <c r="BY186" s="88"/>
      <c r="BZ186" s="99"/>
      <c r="CA186" s="100" t="s">
        <v>2326</v>
      </c>
      <c r="CB186" s="101" t="s">
        <v>198</v>
      </c>
      <c r="CC186" s="101">
        <v>498</v>
      </c>
      <c r="CD186" s="100">
        <v>12.4</v>
      </c>
      <c r="CE186" s="103"/>
      <c r="CF186" s="101"/>
      <c r="CG186" s="101">
        <v>5.7960000000000003</v>
      </c>
      <c r="CH186" s="101"/>
      <c r="CI186" s="104"/>
      <c r="CJ186" s="105" t="s">
        <v>198</v>
      </c>
      <c r="CL186" s="44"/>
      <c r="CN186" s="52">
        <f t="shared" si="129"/>
        <v>0</v>
      </c>
    </row>
    <row r="187" spans="1:101" ht="9.9499999999999993" hidden="1" customHeight="1" x14ac:dyDescent="0.2">
      <c r="A187" s="3"/>
      <c r="B187" s="3"/>
      <c r="C187" s="83" t="str">
        <f t="shared" si="130"/>
        <v/>
      </c>
      <c r="D187" s="83" t="str">
        <f t="shared" ref="D187:F187" si="169">IF($Q187&lt;&gt;"",IF(D41=0,"",D41),"")</f>
        <v/>
      </c>
      <c r="E187" s="83" t="str">
        <f t="shared" si="169"/>
        <v/>
      </c>
      <c r="F187" s="83" t="str">
        <f t="shared" si="169"/>
        <v/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136" t="str">
        <f t="shared" si="132"/>
        <v/>
      </c>
      <c r="R187" s="137" t="str">
        <f t="shared" si="133"/>
        <v/>
      </c>
      <c r="S187" s="121"/>
      <c r="T187" s="121"/>
      <c r="U187" s="83" t="str">
        <f t="shared" si="134"/>
        <v/>
      </c>
      <c r="V187" s="3"/>
      <c r="W187" s="3"/>
      <c r="X187" s="3"/>
      <c r="Y187" s="3"/>
      <c r="Z187" s="3"/>
      <c r="AA187" s="3"/>
      <c r="AB187" s="3"/>
      <c r="AC187" s="3"/>
      <c r="AD187" s="3" t="str">
        <f t="shared" ca="1" si="139"/>
        <v/>
      </c>
      <c r="AE187" s="3"/>
      <c r="AF187" s="3"/>
      <c r="AG187" s="3"/>
      <c r="AH187" s="3"/>
      <c r="AI187" s="3" t="str">
        <f t="shared" ca="1" si="167"/>
        <v/>
      </c>
      <c r="AJ187" s="3" t="str">
        <f t="shared" ca="1" si="168"/>
        <v/>
      </c>
      <c r="AK187" s="3"/>
      <c r="AL187" s="47" t="str">
        <f t="shared" ca="1" si="128"/>
        <v/>
      </c>
      <c r="AM187" s="119" t="str">
        <f t="shared" si="99"/>
        <v/>
      </c>
      <c r="AN187" s="118" t="str">
        <f ca="1">IF(AD187="","",IF(AD187="Min. objednávka",2-SUM($AN$7:AN186),IF(AD187="Spolu odhad",ROUND(SUM($AN$7:AN186),2),IF(AM187="","???",ROUND(AG187*AM187,2)))))</f>
        <v/>
      </c>
      <c r="AO187" s="3"/>
      <c r="AP187" s="3"/>
      <c r="AQ187" s="3"/>
      <c r="AR187" s="22">
        <f t="shared" si="101"/>
        <v>1</v>
      </c>
      <c r="AS187" s="3"/>
      <c r="AT187" s="3"/>
      <c r="AU187" s="3"/>
      <c r="AV187" s="3"/>
      <c r="AW187" s="3"/>
      <c r="AX187" s="47" t="str">
        <f>IF(MAX($AX$7:AX186)+1&lt;=$AS$4,MAX($AX$7:AX186)+1,"")</f>
        <v/>
      </c>
      <c r="AY187" s="47" t="str">
        <f>IF(MAX($AX$7:AX186)+1&gt;$AS$4,"",IF(AX187&lt;=$BC$7,VLOOKUP(AX187,BA$8:BB$299,2,FALSE),IF(AX187&lt;=$BE$7,VLOOKUP(AX187,BC$8:BD$299,2,FALSE),IF(AX187&lt;=MAX($BE$8:$BE$299),VLOOKUP(AX187,BE$8:BF$299,2,FALSE),IF(AX187=$AS$4,VLOOKUP(AX187,$AS$4:$AU$4,2,FALSE),"")))))</f>
        <v/>
      </c>
      <c r="AZ187" s="47" t="str">
        <f>IF(MAX($AX$7:AX186)+1&gt;$AS$4,"",IF(AX187&lt;=$BC$7,"",IF(AX187&lt;=$BE$7,MID(VLOOKUP(AX187,BC$8:BD$299,2,FALSE),1,1),IF(AX187&lt;=MAX($BE$8:$BE$299),MID(VLOOKUP(AX187,BE$8:BF$299,2,FALSE),1,1),IF(AX187&lt;=$AS$4,VLOOKUP(AX187,$AS$4:$AU$4,3,FALSE),"")))))</f>
        <v/>
      </c>
      <c r="BA187" s="49" t="str">
        <f>IF(AND(BB187&lt;&gt;"",ISNA(VLOOKUP(BB187,BB$7:BB186,1,FALSE))),MAX(BA$7:BA186)+1,"")</f>
        <v/>
      </c>
      <c r="BB187" s="50" t="str">
        <f t="shared" si="102"/>
        <v/>
      </c>
      <c r="BC187" s="49" t="str">
        <f>IF(AND(BD187&lt;&gt;"",ISNA(VLOOKUP(BD187,BD$7:BD186,1,FALSE))),MAX(BC$7:BC186)+1,"")</f>
        <v/>
      </c>
      <c r="BD187" s="50" t="str">
        <f t="shared" si="103"/>
        <v/>
      </c>
      <c r="BE187" s="49" t="str">
        <f>IF(AND(BF187&lt;&gt;"",ISNA(VLOOKUP(BF187,BF$7:BF186,1,FALSE))),MAX(BE$7:BE186)+1,"")</f>
        <v/>
      </c>
      <c r="BF187" s="50" t="str">
        <f t="shared" si="104"/>
        <v/>
      </c>
      <c r="BG187" s="50" t="str">
        <f t="shared" si="105"/>
        <v xml:space="preserve">22x0,5 </v>
      </c>
      <c r="BH187" s="50" t="str">
        <f t="shared" si="106"/>
        <v xml:space="preserve">22x2 </v>
      </c>
      <c r="BI187" s="47" t="str">
        <f t="shared" si="107"/>
        <v/>
      </c>
      <c r="BJ187" s="47" t="str">
        <f t="shared" si="108"/>
        <v/>
      </c>
      <c r="BK187" s="47" t="str">
        <f t="shared" si="109"/>
        <v/>
      </c>
      <c r="BL187" s="47" t="str">
        <f t="shared" si="110"/>
        <v/>
      </c>
      <c r="BM187" s="47" t="str">
        <f t="shared" si="111"/>
        <v/>
      </c>
      <c r="BN187" s="51" t="str">
        <f t="shared" si="112"/>
        <v/>
      </c>
      <c r="BO187" s="51" t="str">
        <f t="shared" si="113"/>
        <v/>
      </c>
      <c r="BP187" s="51" t="str">
        <f t="shared" si="114"/>
        <v/>
      </c>
      <c r="BQ187" s="51" t="str">
        <f t="shared" si="115"/>
        <v/>
      </c>
      <c r="BR187" s="51" t="str">
        <f t="shared" si="116"/>
        <v/>
      </c>
      <c r="BS187" s="51" t="str">
        <f t="shared" si="117"/>
        <v/>
      </c>
      <c r="BT187" s="47" t="str">
        <f t="shared" si="118"/>
        <v/>
      </c>
      <c r="BU187" s="59" t="s">
        <v>284</v>
      </c>
      <c r="BV187" s="48" t="s">
        <v>1718</v>
      </c>
      <c r="BW187" s="97"/>
      <c r="BX187" s="98"/>
      <c r="BY187" s="88"/>
      <c r="BZ187" s="99"/>
      <c r="CA187" s="100" t="s">
        <v>2327</v>
      </c>
      <c r="CB187" s="101" t="s">
        <v>1411</v>
      </c>
      <c r="CC187" s="101">
        <v>741</v>
      </c>
      <c r="CD187" s="100">
        <v>13.316666666666668</v>
      </c>
      <c r="CE187" s="103"/>
      <c r="CF187" s="101"/>
      <c r="CG187" s="101">
        <v>5.7960000000000003</v>
      </c>
      <c r="CH187" s="101"/>
      <c r="CI187" s="104"/>
      <c r="CJ187" s="105" t="s">
        <v>1411</v>
      </c>
      <c r="CL187" s="44"/>
      <c r="CN187" s="52">
        <f t="shared" si="129"/>
        <v>0</v>
      </c>
    </row>
    <row r="188" spans="1:101" ht="9.9499999999999993" hidden="1" customHeight="1" x14ac:dyDescent="0.2">
      <c r="A188" s="3"/>
      <c r="B188" s="3"/>
      <c r="C188" s="83" t="str">
        <f t="shared" si="130"/>
        <v/>
      </c>
      <c r="D188" s="83" t="str">
        <f t="shared" ref="D188:F188" si="170">IF($Q188&lt;&gt;"",IF(D42=0,"",D42),"")</f>
        <v/>
      </c>
      <c r="E188" s="83" t="str">
        <f t="shared" si="170"/>
        <v/>
      </c>
      <c r="F188" s="83" t="str">
        <f t="shared" si="170"/>
        <v/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36" t="str">
        <f t="shared" si="132"/>
        <v/>
      </c>
      <c r="R188" s="137" t="str">
        <f t="shared" si="133"/>
        <v/>
      </c>
      <c r="S188" s="121"/>
      <c r="T188" s="121"/>
      <c r="U188" s="83" t="str">
        <f t="shared" si="134"/>
        <v/>
      </c>
      <c r="V188" s="3"/>
      <c r="W188" s="3"/>
      <c r="X188" s="3"/>
      <c r="Y188" s="3"/>
      <c r="Z188" s="3"/>
      <c r="AA188" s="3"/>
      <c r="AB188" s="3"/>
      <c r="AC188" s="3"/>
      <c r="AD188" s="3" t="str">
        <f t="shared" ca="1" si="139"/>
        <v/>
      </c>
      <c r="AE188" s="3"/>
      <c r="AF188" s="3"/>
      <c r="AG188" s="3"/>
      <c r="AH188" s="3"/>
      <c r="AI188" s="3" t="str">
        <f t="shared" ca="1" si="167"/>
        <v/>
      </c>
      <c r="AJ188" s="3" t="str">
        <f t="shared" ca="1" si="168"/>
        <v/>
      </c>
      <c r="AK188" s="3"/>
      <c r="AL188" s="47" t="str">
        <f t="shared" ca="1" si="128"/>
        <v/>
      </c>
      <c r="AM188" s="119" t="str">
        <f t="shared" si="99"/>
        <v/>
      </c>
      <c r="AN188" s="118" t="str">
        <f ca="1">IF(AD188="","",IF(AD188="Min. objednávka",2-SUM($AN$7:AN187),IF(AD188="Spolu odhad",ROUND(SUM($AN$7:AN187),2),IF(AM188="","???",ROUND(AG188*AM188,2)))))</f>
        <v/>
      </c>
      <c r="AO188" s="3"/>
      <c r="AP188" s="3"/>
      <c r="AQ188" s="3"/>
      <c r="AR188" s="22">
        <f t="shared" si="101"/>
        <v>1</v>
      </c>
      <c r="AS188" s="3"/>
      <c r="AT188" s="3"/>
      <c r="AU188" s="3"/>
      <c r="AV188" s="3"/>
      <c r="AW188" s="3"/>
      <c r="AX188" s="47" t="str">
        <f>IF(MAX($AX$7:AX187)+1&lt;=$AS$4,MAX($AX$7:AX187)+1,"")</f>
        <v/>
      </c>
      <c r="AY188" s="47" t="str">
        <f>IF(MAX($AX$7:AX187)+1&gt;$AS$4,"",IF(AX188&lt;=$BC$7,VLOOKUP(AX188,BA$8:BB$299,2,FALSE),IF(AX188&lt;=$BE$7,VLOOKUP(AX188,BC$8:BD$299,2,FALSE),IF(AX188&lt;=MAX($BE$8:$BE$299),VLOOKUP(AX188,BE$8:BF$299,2,FALSE),IF(AX188=$AS$4,VLOOKUP(AX188,$AS$4:$AU$4,2,FALSE),"")))))</f>
        <v/>
      </c>
      <c r="AZ188" s="47" t="str">
        <f>IF(MAX($AX$7:AX187)+1&gt;$AS$4,"",IF(AX188&lt;=$BC$7,"",IF(AX188&lt;=$BE$7,MID(VLOOKUP(AX188,BC$8:BD$299,2,FALSE),1,1),IF(AX188&lt;=MAX($BE$8:$BE$299),MID(VLOOKUP(AX188,BE$8:BF$299,2,FALSE),1,1),IF(AX188&lt;=$AS$4,VLOOKUP(AX188,$AS$4:$AU$4,3,FALSE),"")))))</f>
        <v/>
      </c>
      <c r="BA188" s="49" t="str">
        <f>IF(AND(BB188&lt;&gt;"",ISNA(VLOOKUP(BB188,BB$7:BB187,1,FALSE))),MAX(BA$7:BA187)+1,"")</f>
        <v/>
      </c>
      <c r="BB188" s="50" t="str">
        <f t="shared" si="102"/>
        <v/>
      </c>
      <c r="BC188" s="49" t="str">
        <f>IF(AND(BD188&lt;&gt;"",ISNA(VLOOKUP(BD188,BD$7:BD187,1,FALSE))),MAX(BC$7:BC187)+1,"")</f>
        <v/>
      </c>
      <c r="BD188" s="50" t="str">
        <f t="shared" si="103"/>
        <v/>
      </c>
      <c r="BE188" s="49" t="str">
        <f>IF(AND(BF188&lt;&gt;"",ISNA(VLOOKUP(BF188,BF$7:BF187,1,FALSE))),MAX(BE$7:BE187)+1,"")</f>
        <v/>
      </c>
      <c r="BF188" s="50" t="str">
        <f t="shared" si="104"/>
        <v/>
      </c>
      <c r="BG188" s="50" t="str">
        <f t="shared" si="105"/>
        <v xml:space="preserve">22x0,5 </v>
      </c>
      <c r="BH188" s="50" t="str">
        <f t="shared" si="106"/>
        <v xml:space="preserve">22x2 </v>
      </c>
      <c r="BI188" s="47" t="str">
        <f t="shared" si="107"/>
        <v/>
      </c>
      <c r="BJ188" s="47" t="str">
        <f t="shared" si="108"/>
        <v/>
      </c>
      <c r="BK188" s="47" t="str">
        <f t="shared" si="109"/>
        <v/>
      </c>
      <c r="BL188" s="47" t="str">
        <f t="shared" si="110"/>
        <v/>
      </c>
      <c r="BM188" s="47" t="str">
        <f t="shared" si="111"/>
        <v/>
      </c>
      <c r="BN188" s="51" t="str">
        <f t="shared" si="112"/>
        <v/>
      </c>
      <c r="BO188" s="51" t="str">
        <f t="shared" si="113"/>
        <v/>
      </c>
      <c r="BP188" s="51" t="str">
        <f t="shared" si="114"/>
        <v/>
      </c>
      <c r="BQ188" s="51" t="str">
        <f t="shared" si="115"/>
        <v/>
      </c>
      <c r="BR188" s="51" t="str">
        <f t="shared" si="116"/>
        <v/>
      </c>
      <c r="BS188" s="51" t="str">
        <f t="shared" si="117"/>
        <v/>
      </c>
      <c r="BT188" s="47" t="str">
        <f t="shared" si="118"/>
        <v/>
      </c>
      <c r="BU188" s="59" t="s">
        <v>285</v>
      </c>
      <c r="BV188" s="48" t="s">
        <v>1720</v>
      </c>
      <c r="BW188" s="97"/>
      <c r="BX188" s="98"/>
      <c r="BY188" s="88"/>
      <c r="BZ188" s="99"/>
      <c r="CA188" s="100" t="s">
        <v>2328</v>
      </c>
      <c r="CB188" s="101" t="s">
        <v>199</v>
      </c>
      <c r="CC188" s="101">
        <v>499</v>
      </c>
      <c r="CD188" s="100">
        <v>12.991666666666667</v>
      </c>
      <c r="CE188" s="103"/>
      <c r="CF188" s="101"/>
      <c r="CG188" s="101">
        <v>5.7960000000000003</v>
      </c>
      <c r="CH188" s="101"/>
      <c r="CI188" s="104"/>
      <c r="CJ188" s="105" t="s">
        <v>199</v>
      </c>
      <c r="CL188" s="44"/>
      <c r="CN188" s="52">
        <f t="shared" si="129"/>
        <v>0</v>
      </c>
    </row>
    <row r="189" spans="1:101" ht="9.9499999999999993" hidden="1" customHeight="1" x14ac:dyDescent="0.2">
      <c r="A189" s="3"/>
      <c r="B189" s="3"/>
      <c r="C189" s="83" t="str">
        <f t="shared" si="130"/>
        <v/>
      </c>
      <c r="D189" s="83" t="str">
        <f t="shared" ref="D189:F189" si="171">IF($Q189&lt;&gt;"",IF(D43=0,"",D43),"")</f>
        <v/>
      </c>
      <c r="E189" s="83" t="str">
        <f t="shared" si="171"/>
        <v/>
      </c>
      <c r="F189" s="83" t="str">
        <f t="shared" si="171"/>
        <v/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136" t="str">
        <f t="shared" si="132"/>
        <v/>
      </c>
      <c r="R189" s="137" t="str">
        <f t="shared" si="133"/>
        <v/>
      </c>
      <c r="S189" s="121"/>
      <c r="T189" s="121"/>
      <c r="U189" s="83" t="str">
        <f t="shared" si="134"/>
        <v/>
      </c>
      <c r="V189" s="3"/>
      <c r="W189" s="3"/>
      <c r="X189" s="3"/>
      <c r="Y189" s="3"/>
      <c r="Z189" s="3"/>
      <c r="AA189" s="3"/>
      <c r="AB189" s="3"/>
      <c r="AC189" s="3"/>
      <c r="AD189" s="3" t="str">
        <f t="shared" ca="1" si="139"/>
        <v/>
      </c>
      <c r="AE189" s="3"/>
      <c r="AF189" s="3"/>
      <c r="AG189" s="3"/>
      <c r="AH189" s="3"/>
      <c r="AI189" s="3" t="str">
        <f t="shared" ca="1" si="167"/>
        <v/>
      </c>
      <c r="AJ189" s="3" t="str">
        <f t="shared" ca="1" si="168"/>
        <v/>
      </c>
      <c r="AK189" s="3"/>
      <c r="AL189" s="47" t="str">
        <f t="shared" ca="1" si="128"/>
        <v/>
      </c>
      <c r="AM189" s="119" t="str">
        <f t="shared" si="99"/>
        <v/>
      </c>
      <c r="AN189" s="118" t="str">
        <f ca="1">IF(AD189="","",IF(AD189="Min. objednávka",2-SUM($AN$7:AN188),IF(AD189="Spolu odhad",ROUND(SUM($AN$7:AN188),2),IF(AM189="","???",ROUND(AG189*AM189,2)))))</f>
        <v/>
      </c>
      <c r="AO189" s="3"/>
      <c r="AP189" s="3"/>
      <c r="AQ189" s="3"/>
      <c r="AR189" s="22">
        <f t="shared" si="101"/>
        <v>1</v>
      </c>
      <c r="AS189" s="3"/>
      <c r="AT189" s="3"/>
      <c r="AU189" s="3"/>
      <c r="AV189" s="3"/>
      <c r="AW189" s="3"/>
      <c r="AX189" s="47" t="str">
        <f>IF(MAX($AX$7:AX188)+1&lt;=$AS$4,MAX($AX$7:AX188)+1,"")</f>
        <v/>
      </c>
      <c r="AY189" s="47" t="str">
        <f>IF(MAX($AX$7:AX188)+1&gt;$AS$4,"",IF(AX189&lt;=$BC$7,VLOOKUP(AX189,BA$8:BB$299,2,FALSE),IF(AX189&lt;=$BE$7,VLOOKUP(AX189,BC$8:BD$299,2,FALSE),IF(AX189&lt;=MAX($BE$8:$BE$299),VLOOKUP(AX189,BE$8:BF$299,2,FALSE),IF(AX189=$AS$4,VLOOKUP(AX189,$AS$4:$AU$4,2,FALSE),"")))))</f>
        <v/>
      </c>
      <c r="AZ189" s="47" t="str">
        <f>IF(MAX($AX$7:AX188)+1&gt;$AS$4,"",IF(AX189&lt;=$BC$7,"",IF(AX189&lt;=$BE$7,MID(VLOOKUP(AX189,BC$8:BD$299,2,FALSE),1,1),IF(AX189&lt;=MAX($BE$8:$BE$299),MID(VLOOKUP(AX189,BE$8:BF$299,2,FALSE),1,1),IF(AX189&lt;=$AS$4,VLOOKUP(AX189,$AS$4:$AU$4,3,FALSE),"")))))</f>
        <v/>
      </c>
      <c r="BA189" s="49" t="str">
        <f>IF(AND(BB189&lt;&gt;"",ISNA(VLOOKUP(BB189,BB$7:BB188,1,FALSE))),MAX(BA$7:BA188)+1,"")</f>
        <v/>
      </c>
      <c r="BB189" s="50" t="str">
        <f t="shared" si="102"/>
        <v/>
      </c>
      <c r="BC189" s="49" t="str">
        <f>IF(AND(BD189&lt;&gt;"",ISNA(VLOOKUP(BD189,BD$7:BD188,1,FALSE))),MAX(BC$7:BC188)+1,"")</f>
        <v/>
      </c>
      <c r="BD189" s="50" t="str">
        <f t="shared" si="103"/>
        <v/>
      </c>
      <c r="BE189" s="49" t="str">
        <f>IF(AND(BF189&lt;&gt;"",ISNA(VLOOKUP(BF189,BF$7:BF188,1,FALSE))),MAX(BE$7:BE188)+1,"")</f>
        <v/>
      </c>
      <c r="BF189" s="50" t="str">
        <f t="shared" si="104"/>
        <v/>
      </c>
      <c r="BG189" s="50" t="str">
        <f t="shared" si="105"/>
        <v xml:space="preserve">22x0,5 </v>
      </c>
      <c r="BH189" s="50" t="str">
        <f t="shared" si="106"/>
        <v xml:space="preserve">22x2 </v>
      </c>
      <c r="BI189" s="47" t="str">
        <f t="shared" si="107"/>
        <v/>
      </c>
      <c r="BJ189" s="47" t="str">
        <f t="shared" si="108"/>
        <v/>
      </c>
      <c r="BK189" s="47" t="str">
        <f t="shared" si="109"/>
        <v/>
      </c>
      <c r="BL189" s="47" t="str">
        <f t="shared" si="110"/>
        <v/>
      </c>
      <c r="BM189" s="47" t="str">
        <f t="shared" si="111"/>
        <v/>
      </c>
      <c r="BN189" s="51" t="str">
        <f t="shared" si="112"/>
        <v/>
      </c>
      <c r="BO189" s="51" t="str">
        <f t="shared" si="113"/>
        <v/>
      </c>
      <c r="BP189" s="51" t="str">
        <f t="shared" si="114"/>
        <v/>
      </c>
      <c r="BQ189" s="51" t="str">
        <f t="shared" si="115"/>
        <v/>
      </c>
      <c r="BR189" s="51" t="str">
        <f t="shared" si="116"/>
        <v/>
      </c>
      <c r="BS189" s="51" t="str">
        <f t="shared" si="117"/>
        <v/>
      </c>
      <c r="BT189" s="47" t="str">
        <f t="shared" si="118"/>
        <v/>
      </c>
      <c r="BU189" s="59" t="s">
        <v>1518</v>
      </c>
      <c r="BV189" s="48" t="s">
        <v>1722</v>
      </c>
      <c r="BW189" s="97"/>
      <c r="BX189" s="98"/>
      <c r="BY189" s="88"/>
      <c r="BZ189" s="99"/>
      <c r="CA189" s="100" t="s">
        <v>2329</v>
      </c>
      <c r="CB189" s="101" t="s">
        <v>200</v>
      </c>
      <c r="CC189" s="101">
        <v>500</v>
      </c>
      <c r="CD189" s="100">
        <v>12.258333333333335</v>
      </c>
      <c r="CE189" s="103"/>
      <c r="CF189" s="101"/>
      <c r="CG189" s="101">
        <v>5.7960000000000003</v>
      </c>
      <c r="CH189" s="101"/>
      <c r="CI189" s="104"/>
      <c r="CJ189" s="105" t="s">
        <v>200</v>
      </c>
      <c r="CL189" s="44"/>
      <c r="CN189" s="52">
        <f t="shared" si="129"/>
        <v>0</v>
      </c>
    </row>
    <row r="190" spans="1:101" ht="9.9499999999999993" hidden="1" customHeight="1" x14ac:dyDescent="0.2">
      <c r="A190" s="3"/>
      <c r="B190" s="3"/>
      <c r="C190" s="83" t="str">
        <f t="shared" si="130"/>
        <v/>
      </c>
      <c r="D190" s="83" t="str">
        <f t="shared" ref="D190:F190" si="172">IF($Q190&lt;&gt;"",IF(D44=0,"",D44),"")</f>
        <v/>
      </c>
      <c r="E190" s="83" t="str">
        <f t="shared" si="172"/>
        <v/>
      </c>
      <c r="F190" s="83" t="str">
        <f t="shared" si="172"/>
        <v/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136" t="str">
        <f t="shared" si="132"/>
        <v/>
      </c>
      <c r="R190" s="137" t="str">
        <f t="shared" si="133"/>
        <v/>
      </c>
      <c r="S190" s="121"/>
      <c r="T190" s="121"/>
      <c r="U190" s="83" t="str">
        <f t="shared" si="134"/>
        <v/>
      </c>
      <c r="V190" s="3"/>
      <c r="W190" s="3"/>
      <c r="X190" s="3"/>
      <c r="Y190" s="3"/>
      <c r="Z190" s="3"/>
      <c r="AA190" s="3"/>
      <c r="AB190" s="3"/>
      <c r="AC190" s="3"/>
      <c r="AD190" s="3" t="str">
        <f t="shared" ca="1" si="139"/>
        <v/>
      </c>
      <c r="AE190" s="3"/>
      <c r="AF190" s="3"/>
      <c r="AG190" s="3"/>
      <c r="AH190" s="3"/>
      <c r="AI190" s="3" t="str">
        <f t="shared" ca="1" si="167"/>
        <v/>
      </c>
      <c r="AJ190" s="3" t="str">
        <f t="shared" ca="1" si="168"/>
        <v/>
      </c>
      <c r="AK190" s="3"/>
      <c r="AL190" s="47" t="str">
        <f t="shared" ca="1" si="128"/>
        <v/>
      </c>
      <c r="AM190" s="119" t="str">
        <f t="shared" si="99"/>
        <v/>
      </c>
      <c r="AN190" s="118" t="str">
        <f ca="1">IF(AD190="","",IF(AD190="Min. objednávka",2-SUM($AN$7:AN189),IF(AD190="Spolu odhad",ROUND(SUM($AN$7:AN189),2),IF(AM190="","???",ROUND(AG190*AM190,2)))))</f>
        <v/>
      </c>
      <c r="AO190" s="3"/>
      <c r="AP190" s="3"/>
      <c r="AQ190" s="3"/>
      <c r="AR190" s="22">
        <f t="shared" si="101"/>
        <v>1</v>
      </c>
      <c r="AS190" s="3"/>
      <c r="AT190" s="3"/>
      <c r="AU190" s="3"/>
      <c r="AV190" s="3"/>
      <c r="AW190" s="3"/>
      <c r="AX190" s="47" t="str">
        <f>IF(MAX($AX$7:AX189)+1&lt;=$AS$4,MAX($AX$7:AX189)+1,"")</f>
        <v/>
      </c>
      <c r="AY190" s="47" t="str">
        <f>IF(MAX($AX$7:AX189)+1&gt;$AS$4,"",IF(AX190&lt;=$BC$7,VLOOKUP(AX190,BA$8:BB$299,2,FALSE),IF(AX190&lt;=$BE$7,VLOOKUP(AX190,BC$8:BD$299,2,FALSE),IF(AX190&lt;=MAX($BE$8:$BE$299),VLOOKUP(AX190,BE$8:BF$299,2,FALSE),IF(AX190=$AS$4,VLOOKUP(AX190,$AS$4:$AU$4,2,FALSE),"")))))</f>
        <v/>
      </c>
      <c r="AZ190" s="47" t="str">
        <f>IF(MAX($AX$7:AX189)+1&gt;$AS$4,"",IF(AX190&lt;=$BC$7,"",IF(AX190&lt;=$BE$7,MID(VLOOKUP(AX190,BC$8:BD$299,2,FALSE),1,1),IF(AX190&lt;=MAX($BE$8:$BE$299),MID(VLOOKUP(AX190,BE$8:BF$299,2,FALSE),1,1),IF(AX190&lt;=$AS$4,VLOOKUP(AX190,$AS$4:$AU$4,3,FALSE),"")))))</f>
        <v/>
      </c>
      <c r="BA190" s="49" t="str">
        <f>IF(AND(BB190&lt;&gt;"",ISNA(VLOOKUP(BB190,BB$7:BB189,1,FALSE))),MAX(BA$7:BA189)+1,"")</f>
        <v/>
      </c>
      <c r="BB190" s="50" t="str">
        <f t="shared" si="102"/>
        <v/>
      </c>
      <c r="BC190" s="49" t="str">
        <f>IF(AND(BD190&lt;&gt;"",ISNA(VLOOKUP(BD190,BD$7:BD189,1,FALSE))),MAX(BC$7:BC189)+1,"")</f>
        <v/>
      </c>
      <c r="BD190" s="50" t="str">
        <f t="shared" si="103"/>
        <v/>
      </c>
      <c r="BE190" s="49" t="str">
        <f>IF(AND(BF190&lt;&gt;"",ISNA(VLOOKUP(BF190,BF$7:BF189,1,FALSE))),MAX(BE$7:BE189)+1,"")</f>
        <v/>
      </c>
      <c r="BF190" s="50" t="str">
        <f t="shared" si="104"/>
        <v/>
      </c>
      <c r="BG190" s="50" t="str">
        <f t="shared" si="105"/>
        <v xml:space="preserve">22x0,5 </v>
      </c>
      <c r="BH190" s="50" t="str">
        <f t="shared" si="106"/>
        <v xml:space="preserve">22x2 </v>
      </c>
      <c r="BI190" s="47" t="str">
        <f t="shared" si="107"/>
        <v/>
      </c>
      <c r="BJ190" s="47" t="str">
        <f t="shared" si="108"/>
        <v/>
      </c>
      <c r="BK190" s="47" t="str">
        <f t="shared" si="109"/>
        <v/>
      </c>
      <c r="BL190" s="47" t="str">
        <f t="shared" si="110"/>
        <v/>
      </c>
      <c r="BM190" s="47" t="str">
        <f t="shared" si="111"/>
        <v/>
      </c>
      <c r="BN190" s="51" t="str">
        <f t="shared" si="112"/>
        <v/>
      </c>
      <c r="BO190" s="51" t="str">
        <f t="shared" si="113"/>
        <v/>
      </c>
      <c r="BP190" s="51" t="str">
        <f t="shared" si="114"/>
        <v/>
      </c>
      <c r="BQ190" s="51" t="str">
        <f t="shared" si="115"/>
        <v/>
      </c>
      <c r="BR190" s="51" t="str">
        <f t="shared" si="116"/>
        <v/>
      </c>
      <c r="BS190" s="51" t="str">
        <f t="shared" si="117"/>
        <v/>
      </c>
      <c r="BT190" s="47" t="str">
        <f t="shared" si="118"/>
        <v/>
      </c>
      <c r="BU190" s="59" t="s">
        <v>286</v>
      </c>
      <c r="BV190" s="48" t="s">
        <v>1724</v>
      </c>
      <c r="BW190" s="97"/>
      <c r="BX190" s="98"/>
      <c r="BY190" s="88"/>
      <c r="BZ190" s="99"/>
      <c r="CA190" s="100" t="s">
        <v>2330</v>
      </c>
      <c r="CB190" s="101" t="s">
        <v>201</v>
      </c>
      <c r="CC190" s="101">
        <v>501</v>
      </c>
      <c r="CD190" s="100">
        <v>13.316666666666668</v>
      </c>
      <c r="CE190" s="103"/>
      <c r="CF190" s="101"/>
      <c r="CG190" s="101">
        <v>5.7960000000000003</v>
      </c>
      <c r="CH190" s="101"/>
      <c r="CI190" s="104"/>
      <c r="CJ190" s="105" t="s">
        <v>201</v>
      </c>
      <c r="CL190" s="44"/>
      <c r="CN190" s="52">
        <f t="shared" si="129"/>
        <v>0</v>
      </c>
    </row>
    <row r="191" spans="1:101" ht="9.9499999999999993" hidden="1" customHeight="1" x14ac:dyDescent="0.2">
      <c r="A191" s="3"/>
      <c r="B191" s="3"/>
      <c r="C191" s="83" t="str">
        <f t="shared" si="130"/>
        <v/>
      </c>
      <c r="D191" s="83" t="str">
        <f t="shared" ref="D191:F191" si="173">IF($Q191&lt;&gt;"",IF(D45=0,"",D45),"")</f>
        <v/>
      </c>
      <c r="E191" s="83" t="str">
        <f t="shared" si="173"/>
        <v/>
      </c>
      <c r="F191" s="83" t="str">
        <f t="shared" si="173"/>
        <v/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136" t="str">
        <f t="shared" si="132"/>
        <v/>
      </c>
      <c r="R191" s="137" t="str">
        <f t="shared" si="133"/>
        <v/>
      </c>
      <c r="S191" s="121"/>
      <c r="T191" s="121"/>
      <c r="U191" s="83" t="str">
        <f t="shared" si="134"/>
        <v/>
      </c>
      <c r="V191" s="3"/>
      <c r="W191" s="3"/>
      <c r="X191" s="3"/>
      <c r="Y191" s="3"/>
      <c r="Z191" s="3"/>
      <c r="AA191" s="3"/>
      <c r="AB191" s="3"/>
      <c r="AC191" s="3"/>
      <c r="AD191" s="3" t="str">
        <f t="shared" ref="AD191:AD222" ca="1" si="174">IF(ROW()-7&lt;=MAX($AX$8:$AX$307),CONCATENATE(IF(AZ195&lt;&gt;"","ABS ",""),VLOOKUP(ROW()-7,$AX$8:$AZ$307,2,FALSE)),"")</f>
        <v/>
      </c>
      <c r="AE191" s="3"/>
      <c r="AF191" s="3"/>
      <c r="AG191" s="3"/>
      <c r="AH191" s="3"/>
      <c r="AI191" s="3" t="str">
        <f t="shared" ca="1" si="167"/>
        <v/>
      </c>
      <c r="AJ191" s="3" t="str">
        <f t="shared" ca="1" si="168"/>
        <v/>
      </c>
      <c r="AK191" s="3"/>
      <c r="AL191" s="47" t="str">
        <f t="shared" ca="1" si="128"/>
        <v/>
      </c>
      <c r="AM191" s="119" t="str">
        <f t="shared" si="99"/>
        <v/>
      </c>
      <c r="AN191" s="118" t="str">
        <f ca="1">IF(AD191="","",IF(AD191="Min. objednávka",2-SUM($AN$7:AN190),IF(AD191="Spolu odhad",ROUND(SUM($AN$7:AN190),2),IF(AM191="","???",ROUND(AG191*AM191,2)))))</f>
        <v/>
      </c>
      <c r="AO191" s="3"/>
      <c r="AP191" s="3"/>
      <c r="AQ191" s="3"/>
      <c r="AR191" s="22">
        <f t="shared" si="101"/>
        <v>1</v>
      </c>
      <c r="AS191" s="3"/>
      <c r="AT191" s="3"/>
      <c r="AU191" s="3"/>
      <c r="AV191" s="3"/>
      <c r="AW191" s="3"/>
      <c r="AX191" s="47" t="str">
        <f>IF(MAX($AX$7:AX190)+1&lt;=$AS$4,MAX($AX$7:AX190)+1,"")</f>
        <v/>
      </c>
      <c r="AY191" s="47" t="str">
        <f>IF(MAX($AX$7:AX190)+1&gt;$AS$4,"",IF(AX191&lt;=$BC$7,VLOOKUP(AX191,BA$8:BB$299,2,FALSE),IF(AX191&lt;=$BE$7,VLOOKUP(AX191,BC$8:BD$299,2,FALSE),IF(AX191&lt;=MAX($BE$8:$BE$299),VLOOKUP(AX191,BE$8:BF$299,2,FALSE),IF(AX191=$AS$4,VLOOKUP(AX191,$AS$4:$AU$4,2,FALSE),"")))))</f>
        <v/>
      </c>
      <c r="AZ191" s="47" t="str">
        <f>IF(MAX($AX$7:AX190)+1&gt;$AS$4,"",IF(AX191&lt;=$BC$7,"",IF(AX191&lt;=$BE$7,MID(VLOOKUP(AX191,BC$8:BD$299,2,FALSE),1,1),IF(AX191&lt;=MAX($BE$8:$BE$299),MID(VLOOKUP(AX191,BE$8:BF$299,2,FALSE),1,1),IF(AX191&lt;=$AS$4,VLOOKUP(AX191,$AS$4:$AU$4,3,FALSE),"")))))</f>
        <v/>
      </c>
      <c r="BA191" s="49" t="str">
        <f>IF(AND(BB191&lt;&gt;"",ISNA(VLOOKUP(BB191,BB$7:BB190,1,FALSE))),MAX(BA$7:BA190)+1,"")</f>
        <v/>
      </c>
      <c r="BB191" s="50" t="str">
        <f t="shared" si="102"/>
        <v/>
      </c>
      <c r="BC191" s="49" t="str">
        <f>IF(AND(BD191&lt;&gt;"",ISNA(VLOOKUP(BD191,BD$7:BD190,1,FALSE))),MAX(BC$7:BC190)+1,"")</f>
        <v/>
      </c>
      <c r="BD191" s="50" t="str">
        <f t="shared" si="103"/>
        <v/>
      </c>
      <c r="BE191" s="49" t="str">
        <f>IF(AND(BF191&lt;&gt;"",ISNA(VLOOKUP(BF191,BF$7:BF190,1,FALSE))),MAX(BE$7:BE190)+1,"")</f>
        <v/>
      </c>
      <c r="BF191" s="50" t="str">
        <f t="shared" si="104"/>
        <v/>
      </c>
      <c r="BG191" s="50" t="str">
        <f t="shared" si="105"/>
        <v xml:space="preserve">22x0,5 </v>
      </c>
      <c r="BH191" s="50" t="str">
        <f t="shared" si="106"/>
        <v xml:space="preserve">22x2 </v>
      </c>
      <c r="BI191" s="47" t="str">
        <f t="shared" si="107"/>
        <v/>
      </c>
      <c r="BJ191" s="47" t="str">
        <f t="shared" si="108"/>
        <v/>
      </c>
      <c r="BK191" s="47" t="str">
        <f t="shared" si="109"/>
        <v/>
      </c>
      <c r="BL191" s="47" t="str">
        <f t="shared" si="110"/>
        <v/>
      </c>
      <c r="BM191" s="47" t="str">
        <f t="shared" si="111"/>
        <v/>
      </c>
      <c r="BN191" s="51" t="str">
        <f t="shared" si="112"/>
        <v/>
      </c>
      <c r="BO191" s="51" t="str">
        <f t="shared" si="113"/>
        <v/>
      </c>
      <c r="BP191" s="51" t="str">
        <f t="shared" si="114"/>
        <v/>
      </c>
      <c r="BQ191" s="51" t="str">
        <f t="shared" si="115"/>
        <v/>
      </c>
      <c r="BR191" s="51" t="str">
        <f t="shared" si="116"/>
        <v/>
      </c>
      <c r="BS191" s="51" t="str">
        <f t="shared" si="117"/>
        <v/>
      </c>
      <c r="BT191" s="47" t="str">
        <f t="shared" si="118"/>
        <v/>
      </c>
      <c r="BU191" s="59" t="s">
        <v>287</v>
      </c>
      <c r="BV191" s="48" t="s">
        <v>1726</v>
      </c>
      <c r="BW191" s="97"/>
      <c r="BX191" s="98"/>
      <c r="BY191" s="88"/>
      <c r="BZ191" s="99"/>
      <c r="CA191" s="100" t="s">
        <v>2331</v>
      </c>
      <c r="CB191" s="101" t="s">
        <v>1412</v>
      </c>
      <c r="CC191" s="101">
        <v>742</v>
      </c>
      <c r="CD191" s="100">
        <v>13.316666666666668</v>
      </c>
      <c r="CE191" s="103"/>
      <c r="CF191" s="101"/>
      <c r="CG191" s="101">
        <v>5.7960000000000003</v>
      </c>
      <c r="CH191" s="101"/>
      <c r="CI191" s="104"/>
      <c r="CJ191" s="105" t="s">
        <v>1412</v>
      </c>
      <c r="CL191" s="44"/>
      <c r="CN191" s="52">
        <f t="shared" si="129"/>
        <v>0</v>
      </c>
    </row>
    <row r="192" spans="1:101" ht="9.9499999999999993" hidden="1" customHeight="1" x14ac:dyDescent="0.2">
      <c r="A192" s="3"/>
      <c r="B192" s="3"/>
      <c r="C192" s="83" t="str">
        <f t="shared" si="130"/>
        <v/>
      </c>
      <c r="D192" s="83" t="str">
        <f t="shared" ref="D192:F192" si="175">IF($Q192&lt;&gt;"",IF(D46=0,"",D46),"")</f>
        <v/>
      </c>
      <c r="E192" s="83" t="str">
        <f t="shared" si="175"/>
        <v/>
      </c>
      <c r="F192" s="83" t="str">
        <f t="shared" si="175"/>
        <v/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136" t="str">
        <f t="shared" si="132"/>
        <v/>
      </c>
      <c r="R192" s="137" t="str">
        <f t="shared" si="133"/>
        <v/>
      </c>
      <c r="S192" s="121"/>
      <c r="T192" s="121"/>
      <c r="U192" s="83" t="str">
        <f t="shared" si="134"/>
        <v/>
      </c>
      <c r="V192" s="3"/>
      <c r="W192" s="3"/>
      <c r="X192" s="3"/>
      <c r="Y192" s="3"/>
      <c r="Z192" s="3"/>
      <c r="AA192" s="3"/>
      <c r="AB192" s="3"/>
      <c r="AC192" s="3"/>
      <c r="AD192" s="3" t="str">
        <f t="shared" ca="1" si="174"/>
        <v/>
      </c>
      <c r="AE192" s="3"/>
      <c r="AF192" s="3"/>
      <c r="AG192" s="3"/>
      <c r="AH192" s="3"/>
      <c r="AI192" s="3" t="str">
        <f t="shared" ca="1" si="167"/>
        <v/>
      </c>
      <c r="AJ192" s="3" t="str">
        <f t="shared" ca="1" si="168"/>
        <v/>
      </c>
      <c r="AK192" s="3"/>
      <c r="AL192" s="47" t="str">
        <f t="shared" ca="1" si="128"/>
        <v/>
      </c>
      <c r="AM192" s="119" t="str">
        <f t="shared" si="99"/>
        <v/>
      </c>
      <c r="AN192" s="118" t="str">
        <f ca="1">IF(AD192="","",IF(AD192="Min. objednávka",2-SUM($AN$7:AN191),IF(AD192="Spolu odhad",ROUND(SUM($AN$7:AN191),2),IF(AM192="","???",ROUND(AG192*AM192,2)))))</f>
        <v/>
      </c>
      <c r="AO192" s="3"/>
      <c r="AP192" s="3"/>
      <c r="AQ192" s="3"/>
      <c r="AR192" s="22">
        <f t="shared" si="101"/>
        <v>1</v>
      </c>
      <c r="AS192" s="3"/>
      <c r="AT192" s="3"/>
      <c r="AU192" s="3"/>
      <c r="AV192" s="3"/>
      <c r="AW192" s="3"/>
      <c r="AX192" s="47" t="str">
        <f>IF(MAX($AX$7:AX191)+1&lt;=$AS$4,MAX($AX$7:AX191)+1,"")</f>
        <v/>
      </c>
      <c r="AY192" s="47" t="str">
        <f>IF(MAX($AX$7:AX191)+1&gt;$AS$4,"",IF(AX192&lt;=$BC$7,VLOOKUP(AX192,BA$8:BB$299,2,FALSE),IF(AX192&lt;=$BE$7,VLOOKUP(AX192,BC$8:BD$299,2,FALSE),IF(AX192&lt;=MAX($BE$8:$BE$299),VLOOKUP(AX192,BE$8:BF$299,2,FALSE),IF(AX192=$AS$4,VLOOKUP(AX192,$AS$4:$AU$4,2,FALSE),"")))))</f>
        <v/>
      </c>
      <c r="AZ192" s="47" t="str">
        <f>IF(MAX($AX$7:AX191)+1&gt;$AS$4,"",IF(AX192&lt;=$BC$7,"",IF(AX192&lt;=$BE$7,MID(VLOOKUP(AX192,BC$8:BD$299,2,FALSE),1,1),IF(AX192&lt;=MAX($BE$8:$BE$299),MID(VLOOKUP(AX192,BE$8:BF$299,2,FALSE),1,1),IF(AX192&lt;=$AS$4,VLOOKUP(AX192,$AS$4:$AU$4,3,FALSE),"")))))</f>
        <v/>
      </c>
      <c r="BA192" s="49" t="str">
        <f>IF(AND(BB192&lt;&gt;"",ISNA(VLOOKUP(BB192,BB$7:BB191,1,FALSE))),MAX(BA$7:BA191)+1,"")</f>
        <v/>
      </c>
      <c r="BB192" s="50" t="str">
        <f t="shared" si="102"/>
        <v/>
      </c>
      <c r="BC192" s="49" t="str">
        <f>IF(AND(BD192&lt;&gt;"",ISNA(VLOOKUP(BD192,BD$7:BD191,1,FALSE))),MAX(BC$7:BC191)+1,"")</f>
        <v/>
      </c>
      <c r="BD192" s="50" t="str">
        <f t="shared" si="103"/>
        <v/>
      </c>
      <c r="BE192" s="49" t="str">
        <f>IF(AND(BF192&lt;&gt;"",ISNA(VLOOKUP(BF192,BF$7:BF191,1,FALSE))),MAX(BE$7:BE191)+1,"")</f>
        <v/>
      </c>
      <c r="BF192" s="50" t="str">
        <f t="shared" si="104"/>
        <v/>
      </c>
      <c r="BG192" s="50" t="str">
        <f t="shared" si="105"/>
        <v xml:space="preserve">22x0,5 </v>
      </c>
      <c r="BH192" s="50" t="str">
        <f t="shared" si="106"/>
        <v xml:space="preserve">22x2 </v>
      </c>
      <c r="BI192" s="47" t="str">
        <f t="shared" si="107"/>
        <v/>
      </c>
      <c r="BJ192" s="47" t="str">
        <f t="shared" si="108"/>
        <v/>
      </c>
      <c r="BK192" s="47" t="str">
        <f t="shared" si="109"/>
        <v/>
      </c>
      <c r="BL192" s="47" t="str">
        <f t="shared" si="110"/>
        <v/>
      </c>
      <c r="BM192" s="47" t="str">
        <f t="shared" si="111"/>
        <v/>
      </c>
      <c r="BN192" s="51" t="str">
        <f t="shared" si="112"/>
        <v/>
      </c>
      <c r="BO192" s="51" t="str">
        <f t="shared" si="113"/>
        <v/>
      </c>
      <c r="BP192" s="51" t="str">
        <f t="shared" si="114"/>
        <v/>
      </c>
      <c r="BQ192" s="51" t="str">
        <f t="shared" si="115"/>
        <v/>
      </c>
      <c r="BR192" s="51" t="str">
        <f t="shared" si="116"/>
        <v/>
      </c>
      <c r="BS192" s="51" t="str">
        <f t="shared" si="117"/>
        <v/>
      </c>
      <c r="BT192" s="47" t="str">
        <f t="shared" si="118"/>
        <v/>
      </c>
      <c r="BU192" s="59" t="s">
        <v>288</v>
      </c>
      <c r="BV192" s="48" t="s">
        <v>1728</v>
      </c>
      <c r="BW192" s="97"/>
      <c r="BX192" s="98"/>
      <c r="BY192" s="88"/>
      <c r="BZ192" s="99"/>
      <c r="CA192" s="100" t="s">
        <v>2332</v>
      </c>
      <c r="CB192" s="101" t="s">
        <v>202</v>
      </c>
      <c r="CC192" s="101">
        <v>502</v>
      </c>
      <c r="CD192" s="100">
        <v>10.383333333333335</v>
      </c>
      <c r="CE192" s="103"/>
      <c r="CF192" s="101"/>
      <c r="CG192" s="101">
        <v>5.7960000000000003</v>
      </c>
      <c r="CH192" s="101"/>
      <c r="CI192" s="104"/>
      <c r="CJ192" s="105" t="s">
        <v>202</v>
      </c>
      <c r="CL192" s="44"/>
      <c r="CN192" s="52">
        <f t="shared" si="129"/>
        <v>0</v>
      </c>
    </row>
    <row r="193" spans="1:92" ht="9.9499999999999993" hidden="1" customHeight="1" x14ac:dyDescent="0.2">
      <c r="A193" s="3"/>
      <c r="B193" s="3"/>
      <c r="C193" s="83" t="str">
        <f t="shared" si="130"/>
        <v/>
      </c>
      <c r="D193" s="83" t="str">
        <f t="shared" ref="D193:F193" si="176">IF($Q193&lt;&gt;"",IF(D47=0,"",D47),"")</f>
        <v/>
      </c>
      <c r="E193" s="83" t="str">
        <f t="shared" si="176"/>
        <v/>
      </c>
      <c r="F193" s="83" t="str">
        <f t="shared" si="176"/>
        <v/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136" t="str">
        <f t="shared" si="132"/>
        <v/>
      </c>
      <c r="R193" s="137" t="str">
        <f t="shared" si="133"/>
        <v/>
      </c>
      <c r="S193" s="121"/>
      <c r="T193" s="121"/>
      <c r="U193" s="83" t="str">
        <f t="shared" si="134"/>
        <v/>
      </c>
      <c r="V193" s="3"/>
      <c r="W193" s="3"/>
      <c r="X193" s="3"/>
      <c r="Y193" s="3"/>
      <c r="Z193" s="3"/>
      <c r="AA193" s="3"/>
      <c r="AB193" s="3"/>
      <c r="AC193" s="3"/>
      <c r="AD193" s="3" t="str">
        <f t="shared" ca="1" si="174"/>
        <v/>
      </c>
      <c r="AE193" s="3"/>
      <c r="AF193" s="3"/>
      <c r="AG193" s="3"/>
      <c r="AH193" s="3"/>
      <c r="AI193" s="3" t="str">
        <f t="shared" ca="1" si="167"/>
        <v/>
      </c>
      <c r="AJ193" s="3" t="str">
        <f t="shared" ca="1" si="168"/>
        <v/>
      </c>
      <c r="AK193" s="3"/>
      <c r="AL193" s="47" t="str">
        <f t="shared" ca="1" si="128"/>
        <v/>
      </c>
      <c r="AM193" s="119" t="str">
        <f t="shared" si="99"/>
        <v/>
      </c>
      <c r="AN193" s="118" t="str">
        <f ca="1">IF(AD193="","",IF(AD193="Min. objednávka",2-SUM($AN$7:AN192),IF(AD193="Spolu odhad",ROUND(SUM($AN$7:AN192),2),IF(AM193="","???",ROUND(AG193*AM193,2)))))</f>
        <v/>
      </c>
      <c r="AO193" s="3"/>
      <c r="AP193" s="3"/>
      <c r="AQ193" s="3"/>
      <c r="AR193" s="22">
        <f t="shared" si="101"/>
        <v>1</v>
      </c>
      <c r="AS193" s="3"/>
      <c r="AT193" s="3"/>
      <c r="AU193" s="3"/>
      <c r="AV193" s="3"/>
      <c r="AW193" s="3"/>
      <c r="AX193" s="47" t="str">
        <f>IF(MAX($AX$7:AX192)+1&lt;=$AS$4,MAX($AX$7:AX192)+1,"")</f>
        <v/>
      </c>
      <c r="AY193" s="47" t="str">
        <f>IF(MAX($AX$7:AX192)+1&gt;$AS$4,"",IF(AX193&lt;=$BC$7,VLOOKUP(AX193,BA$8:BB$299,2,FALSE),IF(AX193&lt;=$BE$7,VLOOKUP(AX193,BC$8:BD$299,2,FALSE),IF(AX193&lt;=MAX($BE$8:$BE$299),VLOOKUP(AX193,BE$8:BF$299,2,FALSE),IF(AX193=$AS$4,VLOOKUP(AX193,$AS$4:$AU$4,2,FALSE),"")))))</f>
        <v/>
      </c>
      <c r="AZ193" s="47" t="str">
        <f>IF(MAX($AX$7:AX192)+1&gt;$AS$4,"",IF(AX193&lt;=$BC$7,"",IF(AX193&lt;=$BE$7,MID(VLOOKUP(AX193,BC$8:BD$299,2,FALSE),1,1),IF(AX193&lt;=MAX($BE$8:$BE$299),MID(VLOOKUP(AX193,BE$8:BF$299,2,FALSE),1,1),IF(AX193&lt;=$AS$4,VLOOKUP(AX193,$AS$4:$AU$4,3,FALSE),"")))))</f>
        <v/>
      </c>
      <c r="BA193" s="49" t="str">
        <f>IF(AND(BB193&lt;&gt;"",ISNA(VLOOKUP(BB193,BB$7:BB192,1,FALSE))),MAX(BA$7:BA192)+1,"")</f>
        <v/>
      </c>
      <c r="BB193" s="50" t="str">
        <f t="shared" si="102"/>
        <v/>
      </c>
      <c r="BC193" s="49" t="str">
        <f>IF(AND(BD193&lt;&gt;"",ISNA(VLOOKUP(BD193,BD$7:BD192,1,FALSE))),MAX(BC$7:BC192)+1,"")</f>
        <v/>
      </c>
      <c r="BD193" s="50" t="str">
        <f t="shared" si="103"/>
        <v/>
      </c>
      <c r="BE193" s="49" t="str">
        <f>IF(AND(BF193&lt;&gt;"",ISNA(VLOOKUP(BF193,BF$7:BF192,1,FALSE))),MAX(BE$7:BE192)+1,"")</f>
        <v/>
      </c>
      <c r="BF193" s="50" t="str">
        <f t="shared" si="104"/>
        <v/>
      </c>
      <c r="BG193" s="50" t="str">
        <f t="shared" si="105"/>
        <v xml:space="preserve">22x0,5 </v>
      </c>
      <c r="BH193" s="50" t="str">
        <f t="shared" si="106"/>
        <v xml:space="preserve">22x2 </v>
      </c>
      <c r="BI193" s="47" t="str">
        <f t="shared" si="107"/>
        <v/>
      </c>
      <c r="BJ193" s="47" t="str">
        <f t="shared" si="108"/>
        <v/>
      </c>
      <c r="BK193" s="47" t="str">
        <f t="shared" si="109"/>
        <v/>
      </c>
      <c r="BL193" s="47" t="str">
        <f t="shared" si="110"/>
        <v/>
      </c>
      <c r="BM193" s="47" t="str">
        <f t="shared" si="111"/>
        <v/>
      </c>
      <c r="BN193" s="51" t="str">
        <f t="shared" si="112"/>
        <v/>
      </c>
      <c r="BO193" s="51" t="str">
        <f t="shared" si="113"/>
        <v/>
      </c>
      <c r="BP193" s="51" t="str">
        <f t="shared" si="114"/>
        <v/>
      </c>
      <c r="BQ193" s="51" t="str">
        <f t="shared" si="115"/>
        <v/>
      </c>
      <c r="BR193" s="51" t="str">
        <f t="shared" si="116"/>
        <v/>
      </c>
      <c r="BS193" s="51" t="str">
        <f t="shared" si="117"/>
        <v/>
      </c>
      <c r="BT193" s="47" t="str">
        <f t="shared" si="118"/>
        <v/>
      </c>
      <c r="BU193" s="59" t="s">
        <v>289</v>
      </c>
      <c r="BV193" s="48" t="s">
        <v>1730</v>
      </c>
      <c r="BW193" s="97"/>
      <c r="BX193" s="98"/>
      <c r="BY193" s="88"/>
      <c r="BZ193" s="99"/>
      <c r="CA193" s="100" t="s">
        <v>2333</v>
      </c>
      <c r="CB193" s="101" t="s">
        <v>913</v>
      </c>
      <c r="CC193" s="101">
        <v>503</v>
      </c>
      <c r="CD193" s="100">
        <v>12.06</v>
      </c>
      <c r="CE193" s="103"/>
      <c r="CF193" s="101" t="s">
        <v>804</v>
      </c>
      <c r="CG193" s="101">
        <v>5.7960000000000003</v>
      </c>
      <c r="CH193" s="101"/>
      <c r="CI193" s="104"/>
      <c r="CJ193" s="105" t="s">
        <v>913</v>
      </c>
      <c r="CL193" s="44"/>
      <c r="CN193" s="52">
        <f t="shared" si="129"/>
        <v>0</v>
      </c>
    </row>
    <row r="194" spans="1:92" ht="9.9499999999999993" hidden="1" customHeight="1" x14ac:dyDescent="0.2">
      <c r="A194" s="3"/>
      <c r="B194" s="3"/>
      <c r="C194" s="83" t="str">
        <f t="shared" si="130"/>
        <v/>
      </c>
      <c r="D194" s="83" t="str">
        <f t="shared" ref="D194:F194" si="177">IF($Q194&lt;&gt;"",IF(D48=0,"",D48),"")</f>
        <v/>
      </c>
      <c r="E194" s="83" t="str">
        <f t="shared" si="177"/>
        <v/>
      </c>
      <c r="F194" s="83" t="str">
        <f t="shared" si="177"/>
        <v/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136" t="str">
        <f t="shared" si="132"/>
        <v/>
      </c>
      <c r="R194" s="137" t="str">
        <f t="shared" si="133"/>
        <v/>
      </c>
      <c r="S194" s="121"/>
      <c r="T194" s="121"/>
      <c r="U194" s="83" t="str">
        <f t="shared" si="134"/>
        <v/>
      </c>
      <c r="V194" s="3"/>
      <c r="W194" s="3"/>
      <c r="X194" s="3"/>
      <c r="Y194" s="3"/>
      <c r="Z194" s="3"/>
      <c r="AA194" s="3"/>
      <c r="AB194" s="3"/>
      <c r="AC194" s="3"/>
      <c r="AD194" s="3" t="str">
        <f t="shared" ca="1" si="174"/>
        <v/>
      </c>
      <c r="AE194" s="3"/>
      <c r="AF194" s="3"/>
      <c r="AG194" s="3"/>
      <c r="AH194" s="3"/>
      <c r="AI194" s="3" t="str">
        <f t="shared" ca="1" si="167"/>
        <v/>
      </c>
      <c r="AJ194" s="3" t="str">
        <f t="shared" ca="1" si="168"/>
        <v/>
      </c>
      <c r="AK194" s="3"/>
      <c r="AL194" s="47" t="str">
        <f t="shared" ca="1" si="128"/>
        <v/>
      </c>
      <c r="AM194" s="119" t="str">
        <f t="shared" si="99"/>
        <v/>
      </c>
      <c r="AN194" s="118" t="str">
        <f ca="1">IF(AD194="","",IF(AD194="Min. objednávka",2-SUM($AN$7:AN193),IF(AD194="Spolu odhad",ROUND(SUM($AN$7:AN193),2),IF(AM194="","???",ROUND(AG194*AM194,2)))))</f>
        <v/>
      </c>
      <c r="AO194" s="3"/>
      <c r="AP194" s="3"/>
      <c r="AQ194" s="3"/>
      <c r="AR194" s="22">
        <f t="shared" si="101"/>
        <v>1</v>
      </c>
      <c r="AS194" s="3"/>
      <c r="AT194" s="3"/>
      <c r="AU194" s="3"/>
      <c r="AV194" s="3"/>
      <c r="AW194" s="3"/>
      <c r="AX194" s="47" t="str">
        <f>IF(MAX($AX$7:AX193)+1&lt;=$AS$4,MAX($AX$7:AX193)+1,"")</f>
        <v/>
      </c>
      <c r="AY194" s="47" t="str">
        <f>IF(MAX($AX$7:AX193)+1&gt;$AS$4,"",IF(AX194&lt;=$BC$7,VLOOKUP(AX194,BA$8:BB$299,2,FALSE),IF(AX194&lt;=$BE$7,VLOOKUP(AX194,BC$8:BD$299,2,FALSE),IF(AX194&lt;=MAX($BE$8:$BE$299),VLOOKUP(AX194,BE$8:BF$299,2,FALSE),IF(AX194=$AS$4,VLOOKUP(AX194,$AS$4:$AU$4,2,FALSE),"")))))</f>
        <v/>
      </c>
      <c r="AZ194" s="47" t="str">
        <f>IF(MAX($AX$7:AX193)+1&gt;$AS$4,"",IF(AX194&lt;=$BC$7,"",IF(AX194&lt;=$BE$7,MID(VLOOKUP(AX194,BC$8:BD$299,2,FALSE),1,1),IF(AX194&lt;=MAX($BE$8:$BE$299),MID(VLOOKUP(AX194,BE$8:BF$299,2,FALSE),1,1),IF(AX194&lt;=$AS$4,VLOOKUP(AX194,$AS$4:$AU$4,3,FALSE),"")))))</f>
        <v/>
      </c>
      <c r="BA194" s="49" t="str">
        <f>IF(AND(BB194&lt;&gt;"",ISNA(VLOOKUP(BB194,BB$7:BB193,1,FALSE))),MAX(BA$7:BA193)+1,"")</f>
        <v/>
      </c>
      <c r="BB194" s="50" t="str">
        <f t="shared" si="102"/>
        <v/>
      </c>
      <c r="BC194" s="49" t="str">
        <f>IF(AND(BD194&lt;&gt;"",ISNA(VLOOKUP(BD194,BD$7:BD193,1,FALSE))),MAX(BC$7:BC193)+1,"")</f>
        <v/>
      </c>
      <c r="BD194" s="50" t="str">
        <f t="shared" si="103"/>
        <v/>
      </c>
      <c r="BE194" s="49" t="str">
        <f>IF(AND(BF194&lt;&gt;"",ISNA(VLOOKUP(BF194,BF$7:BF193,1,FALSE))),MAX(BE$7:BE193)+1,"")</f>
        <v/>
      </c>
      <c r="BF194" s="50" t="str">
        <f t="shared" si="104"/>
        <v/>
      </c>
      <c r="BG194" s="50" t="str">
        <f t="shared" si="105"/>
        <v xml:space="preserve">22x0,5 </v>
      </c>
      <c r="BH194" s="50" t="str">
        <f t="shared" si="106"/>
        <v xml:space="preserve">22x2 </v>
      </c>
      <c r="BI194" s="47" t="str">
        <f t="shared" si="107"/>
        <v/>
      </c>
      <c r="BJ194" s="47" t="str">
        <f t="shared" si="108"/>
        <v/>
      </c>
      <c r="BK194" s="47" t="str">
        <f t="shared" si="109"/>
        <v/>
      </c>
      <c r="BL194" s="47" t="str">
        <f t="shared" si="110"/>
        <v/>
      </c>
      <c r="BM194" s="47" t="str">
        <f t="shared" si="111"/>
        <v/>
      </c>
      <c r="BN194" s="51" t="str">
        <f t="shared" si="112"/>
        <v/>
      </c>
      <c r="BO194" s="51" t="str">
        <f t="shared" si="113"/>
        <v/>
      </c>
      <c r="BP194" s="51" t="str">
        <f t="shared" si="114"/>
        <v/>
      </c>
      <c r="BQ194" s="51" t="str">
        <f t="shared" si="115"/>
        <v/>
      </c>
      <c r="BR194" s="51" t="str">
        <f t="shared" si="116"/>
        <v/>
      </c>
      <c r="BS194" s="51" t="str">
        <f t="shared" si="117"/>
        <v/>
      </c>
      <c r="BT194" s="47" t="str">
        <f t="shared" si="118"/>
        <v/>
      </c>
      <c r="BU194" s="59" t="s">
        <v>1519</v>
      </c>
      <c r="BV194" s="48" t="s">
        <v>1732</v>
      </c>
      <c r="BW194" s="97"/>
      <c r="BX194" s="98"/>
      <c r="BY194" s="88"/>
      <c r="BZ194" s="99"/>
      <c r="CA194" s="100" t="s">
        <v>2334</v>
      </c>
      <c r="CB194" s="101" t="s">
        <v>203</v>
      </c>
      <c r="CC194" s="101">
        <v>504</v>
      </c>
      <c r="CD194" s="100">
        <v>16.630000000000003</v>
      </c>
      <c r="CE194" s="103"/>
      <c r="CF194" s="101" t="s">
        <v>804</v>
      </c>
      <c r="CG194" s="101">
        <v>5.7960000000000003</v>
      </c>
      <c r="CH194" s="101"/>
      <c r="CI194" s="104"/>
      <c r="CJ194" s="105" t="s">
        <v>203</v>
      </c>
      <c r="CL194" s="44"/>
      <c r="CN194" s="52">
        <f t="shared" si="129"/>
        <v>0</v>
      </c>
    </row>
    <row r="195" spans="1:92" ht="9.9499999999999993" hidden="1" customHeight="1" x14ac:dyDescent="0.2">
      <c r="A195" s="3"/>
      <c r="B195" s="3"/>
      <c r="C195" s="83" t="str">
        <f t="shared" si="130"/>
        <v/>
      </c>
      <c r="D195" s="83" t="str">
        <f t="shared" ref="D195:F195" si="178">IF($Q195&lt;&gt;"",IF(D49=0,"",D49),"")</f>
        <v/>
      </c>
      <c r="E195" s="83" t="str">
        <f t="shared" si="178"/>
        <v/>
      </c>
      <c r="F195" s="83" t="str">
        <f t="shared" si="178"/>
        <v/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36" t="str">
        <f t="shared" si="132"/>
        <v/>
      </c>
      <c r="R195" s="137" t="str">
        <f t="shared" si="133"/>
        <v/>
      </c>
      <c r="S195" s="121"/>
      <c r="T195" s="121"/>
      <c r="U195" s="83" t="str">
        <f t="shared" si="134"/>
        <v/>
      </c>
      <c r="V195" s="3"/>
      <c r="W195" s="3"/>
      <c r="X195" s="3"/>
      <c r="Y195" s="3"/>
      <c r="Z195" s="3"/>
      <c r="AA195" s="3"/>
      <c r="AB195" s="3"/>
      <c r="AC195" s="3"/>
      <c r="AD195" s="3" t="str">
        <f t="shared" ca="1" si="174"/>
        <v/>
      </c>
      <c r="AE195" s="3"/>
      <c r="AF195" s="3"/>
      <c r="AG195" s="3"/>
      <c r="AH195" s="3"/>
      <c r="AI195" s="3" t="str">
        <f t="shared" ca="1" si="167"/>
        <v/>
      </c>
      <c r="AJ195" s="3" t="str">
        <f t="shared" ca="1" si="168"/>
        <v/>
      </c>
      <c r="AK195" s="3"/>
      <c r="AL195" s="47" t="str">
        <f t="shared" ca="1" si="128"/>
        <v/>
      </c>
      <c r="AM195" s="119" t="str">
        <f t="shared" si="99"/>
        <v/>
      </c>
      <c r="AN195" s="118" t="str">
        <f ca="1">IF(AD195="","",IF(AD195="Min. objednávka",2-SUM($AN$7:AN194),IF(AD195="Spolu odhad",ROUND(SUM($AN$7:AN194),2),IF(AM195="","???",ROUND(AG195*AM195,2)))))</f>
        <v/>
      </c>
      <c r="AO195" s="3"/>
      <c r="AP195" s="3"/>
      <c r="AQ195" s="3"/>
      <c r="AR195" s="22">
        <f t="shared" si="101"/>
        <v>1</v>
      </c>
      <c r="AS195" s="3"/>
      <c r="AT195" s="3"/>
      <c r="AU195" s="3"/>
      <c r="AV195" s="3"/>
      <c r="AW195" s="3"/>
      <c r="AX195" s="47" t="str">
        <f>IF(MAX($AX$7:AX194)+1&lt;=$AS$4,MAX($AX$7:AX194)+1,"")</f>
        <v/>
      </c>
      <c r="AY195" s="47" t="str">
        <f>IF(MAX($AX$7:AX194)+1&gt;$AS$4,"",IF(AX195&lt;=$BC$7,VLOOKUP(AX195,BA$8:BB$299,2,FALSE),IF(AX195&lt;=$BE$7,VLOOKUP(AX195,BC$8:BD$299,2,FALSE),IF(AX195&lt;=MAX($BE$8:$BE$299),VLOOKUP(AX195,BE$8:BF$299,2,FALSE),IF(AX195=$AS$4,VLOOKUP(AX195,$AS$4:$AU$4,2,FALSE),"")))))</f>
        <v/>
      </c>
      <c r="AZ195" s="47" t="str">
        <f>IF(MAX($AX$7:AX194)+1&gt;$AS$4,"",IF(AX195&lt;=$BC$7,"",IF(AX195&lt;=$BE$7,MID(VLOOKUP(AX195,BC$8:BD$299,2,FALSE),1,1),IF(AX195&lt;=MAX($BE$8:$BE$299),MID(VLOOKUP(AX195,BE$8:BF$299,2,FALSE),1,1),IF(AX195&lt;=$AS$4,VLOOKUP(AX195,$AS$4:$AU$4,3,FALSE),"")))))</f>
        <v/>
      </c>
      <c r="BA195" s="49" t="str">
        <f>IF(AND(BB195&lt;&gt;"",ISNA(VLOOKUP(BB195,BB$7:BB194,1,FALSE))),MAX(BA$7:BA194)+1,"")</f>
        <v/>
      </c>
      <c r="BB195" s="50" t="str">
        <f t="shared" si="102"/>
        <v/>
      </c>
      <c r="BC195" s="49" t="str">
        <f>IF(AND(BD195&lt;&gt;"",ISNA(VLOOKUP(BD195,BD$7:BD194,1,FALSE))),MAX(BC$7:BC194)+1,"")</f>
        <v/>
      </c>
      <c r="BD195" s="50" t="str">
        <f t="shared" si="103"/>
        <v/>
      </c>
      <c r="BE195" s="49" t="str">
        <f>IF(AND(BF195&lt;&gt;"",ISNA(VLOOKUP(BF195,BF$7:BF194,1,FALSE))),MAX(BE$7:BE194)+1,"")</f>
        <v/>
      </c>
      <c r="BF195" s="50" t="str">
        <f t="shared" si="104"/>
        <v/>
      </c>
      <c r="BG195" s="50" t="str">
        <f t="shared" si="105"/>
        <v xml:space="preserve">22x0,5 </v>
      </c>
      <c r="BH195" s="50" t="str">
        <f t="shared" si="106"/>
        <v xml:space="preserve">22x2 </v>
      </c>
      <c r="BI195" s="47" t="str">
        <f t="shared" si="107"/>
        <v/>
      </c>
      <c r="BJ195" s="47" t="str">
        <f t="shared" si="108"/>
        <v/>
      </c>
      <c r="BK195" s="47" t="str">
        <f t="shared" si="109"/>
        <v/>
      </c>
      <c r="BL195" s="47" t="str">
        <f t="shared" si="110"/>
        <v/>
      </c>
      <c r="BM195" s="47" t="str">
        <f t="shared" si="111"/>
        <v/>
      </c>
      <c r="BN195" s="51" t="str">
        <f t="shared" si="112"/>
        <v/>
      </c>
      <c r="BO195" s="51" t="str">
        <f t="shared" si="113"/>
        <v/>
      </c>
      <c r="BP195" s="51" t="str">
        <f t="shared" si="114"/>
        <v/>
      </c>
      <c r="BQ195" s="51" t="str">
        <f t="shared" si="115"/>
        <v/>
      </c>
      <c r="BR195" s="51" t="str">
        <f t="shared" si="116"/>
        <v/>
      </c>
      <c r="BS195" s="51" t="str">
        <f t="shared" si="117"/>
        <v/>
      </c>
      <c r="BT195" s="47" t="str">
        <f t="shared" si="118"/>
        <v/>
      </c>
      <c r="BU195" s="59" t="s">
        <v>290</v>
      </c>
      <c r="BV195" s="48" t="s">
        <v>1734</v>
      </c>
      <c r="BW195" s="97"/>
      <c r="BX195" s="98"/>
      <c r="BY195" s="88"/>
      <c r="BZ195" s="99"/>
      <c r="CA195" s="100" t="s">
        <v>2335</v>
      </c>
      <c r="CB195" s="101" t="s">
        <v>914</v>
      </c>
      <c r="CC195" s="101">
        <v>505</v>
      </c>
      <c r="CD195" s="100">
        <v>13.791666666666668</v>
      </c>
      <c r="CE195" s="103"/>
      <c r="CF195" s="101"/>
      <c r="CG195" s="101">
        <v>5.7960000000000003</v>
      </c>
      <c r="CH195" s="101"/>
      <c r="CI195" s="104"/>
      <c r="CJ195" s="105" t="s">
        <v>914</v>
      </c>
      <c r="CL195" s="44"/>
      <c r="CN195" s="52">
        <f t="shared" si="129"/>
        <v>0</v>
      </c>
    </row>
    <row r="196" spans="1:92" ht="9.9499999999999993" hidden="1" customHeight="1" x14ac:dyDescent="0.2">
      <c r="A196" s="3"/>
      <c r="B196" s="3"/>
      <c r="C196" s="83" t="str">
        <f t="shared" si="130"/>
        <v/>
      </c>
      <c r="D196" s="83" t="str">
        <f t="shared" ref="D196:F196" si="179">IF($Q196&lt;&gt;"",IF(D50=0,"",D50),"")</f>
        <v/>
      </c>
      <c r="E196" s="83" t="str">
        <f t="shared" si="179"/>
        <v/>
      </c>
      <c r="F196" s="83" t="str">
        <f t="shared" si="179"/>
        <v/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136" t="str">
        <f t="shared" si="132"/>
        <v/>
      </c>
      <c r="R196" s="137" t="str">
        <f t="shared" si="133"/>
        <v/>
      </c>
      <c r="S196" s="121"/>
      <c r="T196" s="121"/>
      <c r="U196" s="83" t="str">
        <f t="shared" si="134"/>
        <v/>
      </c>
      <c r="V196" s="3"/>
      <c r="W196" s="3"/>
      <c r="X196" s="3"/>
      <c r="Y196" s="3"/>
      <c r="Z196" s="3"/>
      <c r="AA196" s="3"/>
      <c r="AB196" s="3"/>
      <c r="AC196" s="3"/>
      <c r="AD196" s="3" t="str">
        <f t="shared" ca="1" si="174"/>
        <v/>
      </c>
      <c r="AE196" s="3"/>
      <c r="AF196" s="3"/>
      <c r="AG196" s="3"/>
      <c r="AH196" s="3"/>
      <c r="AI196" s="3" t="str">
        <f t="shared" ca="1" si="167"/>
        <v/>
      </c>
      <c r="AJ196" s="3" t="str">
        <f t="shared" ca="1" si="168"/>
        <v/>
      </c>
      <c r="AK196" s="3"/>
      <c r="AL196" s="47" t="str">
        <f t="shared" ca="1" si="128"/>
        <v/>
      </c>
      <c r="AM196" s="119" t="str">
        <f t="shared" si="99"/>
        <v/>
      </c>
      <c r="AN196" s="118" t="str">
        <f ca="1">IF(AD196="","",IF(AD196="Min. objednávka",2-SUM($AN$7:AN195),IF(AD196="Spolu odhad",ROUND(SUM($AN$7:AN195),2),IF(AM196="","???",ROUND(AG196*AM196,2)))))</f>
        <v/>
      </c>
      <c r="AO196" s="3"/>
      <c r="AP196" s="3"/>
      <c r="AQ196" s="3"/>
      <c r="AR196" s="22">
        <f t="shared" si="101"/>
        <v>1</v>
      </c>
      <c r="AS196" s="3"/>
      <c r="AT196" s="3"/>
      <c r="AU196" s="3"/>
      <c r="AV196" s="3"/>
      <c r="AW196" s="3"/>
      <c r="AX196" s="47" t="str">
        <f>IF(MAX($AX$7:AX195)+1&lt;=$AS$4,MAX($AX$7:AX195)+1,"")</f>
        <v/>
      </c>
      <c r="AY196" s="47" t="str">
        <f>IF(MAX($AX$7:AX195)+1&gt;$AS$4,"",IF(AX196&lt;=$BC$7,VLOOKUP(AX196,BA$8:BB$299,2,FALSE),IF(AX196&lt;=$BE$7,VLOOKUP(AX196,BC$8:BD$299,2,FALSE),IF(AX196&lt;=MAX($BE$8:$BE$299),VLOOKUP(AX196,BE$8:BF$299,2,FALSE),IF(AX196=$AS$4,VLOOKUP(AX196,$AS$4:$AU$4,2,FALSE),"")))))</f>
        <v/>
      </c>
      <c r="AZ196" s="47" t="str">
        <f>IF(MAX($AX$7:AX195)+1&gt;$AS$4,"",IF(AX196&lt;=$BC$7,"",IF(AX196&lt;=$BE$7,MID(VLOOKUP(AX196,BC$8:BD$299,2,FALSE),1,1),IF(AX196&lt;=MAX($BE$8:$BE$299),MID(VLOOKUP(AX196,BE$8:BF$299,2,FALSE),1,1),IF(AX196&lt;=$AS$4,VLOOKUP(AX196,$AS$4:$AU$4,3,FALSE),"")))))</f>
        <v/>
      </c>
      <c r="BA196" s="49" t="str">
        <f>IF(AND(BB196&lt;&gt;"",ISNA(VLOOKUP(BB196,BB$7:BB195,1,FALSE))),MAX(BA$7:BA195)+1,"")</f>
        <v/>
      </c>
      <c r="BB196" s="50" t="str">
        <f t="shared" si="102"/>
        <v/>
      </c>
      <c r="BC196" s="49" t="str">
        <f>IF(AND(BD196&lt;&gt;"",ISNA(VLOOKUP(BD196,BD$7:BD195,1,FALSE))),MAX(BC$7:BC195)+1,"")</f>
        <v/>
      </c>
      <c r="BD196" s="50" t="str">
        <f t="shared" si="103"/>
        <v/>
      </c>
      <c r="BE196" s="49" t="str">
        <f>IF(AND(BF196&lt;&gt;"",ISNA(VLOOKUP(BF196,BF$7:BF195,1,FALSE))),MAX(BE$7:BE195)+1,"")</f>
        <v/>
      </c>
      <c r="BF196" s="50" t="str">
        <f t="shared" si="104"/>
        <v/>
      </c>
      <c r="BG196" s="50" t="str">
        <f t="shared" si="105"/>
        <v xml:space="preserve">22x0,5 </v>
      </c>
      <c r="BH196" s="50" t="str">
        <f t="shared" si="106"/>
        <v xml:space="preserve">22x2 </v>
      </c>
      <c r="BI196" s="47" t="str">
        <f t="shared" si="107"/>
        <v/>
      </c>
      <c r="BJ196" s="47" t="str">
        <f t="shared" si="108"/>
        <v/>
      </c>
      <c r="BK196" s="47" t="str">
        <f t="shared" si="109"/>
        <v/>
      </c>
      <c r="BL196" s="47" t="str">
        <f t="shared" si="110"/>
        <v/>
      </c>
      <c r="BM196" s="47" t="str">
        <f t="shared" si="111"/>
        <v/>
      </c>
      <c r="BN196" s="51" t="str">
        <f t="shared" si="112"/>
        <v/>
      </c>
      <c r="BO196" s="51" t="str">
        <f t="shared" si="113"/>
        <v/>
      </c>
      <c r="BP196" s="51" t="str">
        <f t="shared" si="114"/>
        <v/>
      </c>
      <c r="BQ196" s="51" t="str">
        <f t="shared" si="115"/>
        <v/>
      </c>
      <c r="BR196" s="51" t="str">
        <f t="shared" si="116"/>
        <v/>
      </c>
      <c r="BS196" s="51" t="str">
        <f t="shared" si="117"/>
        <v/>
      </c>
      <c r="BT196" s="47" t="str">
        <f t="shared" si="118"/>
        <v/>
      </c>
      <c r="BU196" s="59" t="s">
        <v>1520</v>
      </c>
      <c r="BV196" s="48" t="s">
        <v>1736</v>
      </c>
      <c r="BW196" s="97"/>
      <c r="BX196" s="98"/>
      <c r="BY196" s="88"/>
      <c r="BZ196" s="99"/>
      <c r="CA196" s="100" t="s">
        <v>2336</v>
      </c>
      <c r="CB196" s="101" t="s">
        <v>204</v>
      </c>
      <c r="CC196" s="101">
        <v>506</v>
      </c>
      <c r="CD196" s="100">
        <v>16.425000000000001</v>
      </c>
      <c r="CE196" s="103"/>
      <c r="CF196" s="101"/>
      <c r="CG196" s="101">
        <v>5.7960000000000003</v>
      </c>
      <c r="CH196" s="101"/>
      <c r="CI196" s="104"/>
      <c r="CJ196" s="105" t="s">
        <v>204</v>
      </c>
      <c r="CL196" s="44"/>
      <c r="CN196" s="52">
        <f t="shared" si="129"/>
        <v>0</v>
      </c>
    </row>
    <row r="197" spans="1:92" ht="9.9499999999999993" hidden="1" customHeight="1" x14ac:dyDescent="0.2">
      <c r="A197" s="3"/>
      <c r="B197" s="3"/>
      <c r="C197" s="83" t="str">
        <f t="shared" si="130"/>
        <v/>
      </c>
      <c r="D197" s="83" t="str">
        <f t="shared" ref="D197:F197" si="180">IF($Q197&lt;&gt;"",IF(D51=0,"",D51),"")</f>
        <v/>
      </c>
      <c r="E197" s="83" t="str">
        <f t="shared" si="180"/>
        <v/>
      </c>
      <c r="F197" s="83" t="str">
        <f t="shared" si="180"/>
        <v/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136" t="str">
        <f t="shared" si="132"/>
        <v/>
      </c>
      <c r="R197" s="137" t="str">
        <f t="shared" si="133"/>
        <v/>
      </c>
      <c r="S197" s="121"/>
      <c r="T197" s="121"/>
      <c r="U197" s="83" t="str">
        <f t="shared" si="134"/>
        <v/>
      </c>
      <c r="V197" s="3"/>
      <c r="W197" s="3"/>
      <c r="X197" s="3"/>
      <c r="Y197" s="3"/>
      <c r="Z197" s="3"/>
      <c r="AA197" s="3"/>
      <c r="AB197" s="3"/>
      <c r="AC197" s="3"/>
      <c r="AD197" s="3" t="str">
        <f t="shared" ca="1" si="174"/>
        <v/>
      </c>
      <c r="AE197" s="3"/>
      <c r="AF197" s="3"/>
      <c r="AG197" s="3"/>
      <c r="AH197" s="3"/>
      <c r="AI197" s="3" t="str">
        <f t="shared" ca="1" si="167"/>
        <v/>
      </c>
      <c r="AJ197" s="3" t="str">
        <f t="shared" ca="1" si="168"/>
        <v/>
      </c>
      <c r="AK197" s="3"/>
      <c r="AL197" s="47" t="str">
        <f t="shared" ca="1" si="128"/>
        <v/>
      </c>
      <c r="AM197" s="119" t="str">
        <f t="shared" si="99"/>
        <v/>
      </c>
      <c r="AN197" s="118" t="str">
        <f ca="1">IF(AD197="","",IF(AD197="Min. objednávka",2-SUM($AN$7:AN196),IF(AD197="Spolu odhad",ROUND(SUM($AN$7:AN196),2),IF(AM197="","???",ROUND(AG197*AM197,2)))))</f>
        <v/>
      </c>
      <c r="AO197" s="3"/>
      <c r="AP197" s="3"/>
      <c r="AQ197" s="3"/>
      <c r="AR197" s="22">
        <f t="shared" si="101"/>
        <v>1</v>
      </c>
      <c r="AS197" s="3"/>
      <c r="AT197" s="3"/>
      <c r="AU197" s="3"/>
      <c r="AV197" s="3"/>
      <c r="AW197" s="3"/>
      <c r="AX197" s="47" t="str">
        <f>IF(MAX($AX$7:AX196)+1&lt;=$AS$4,MAX($AX$7:AX196)+1,"")</f>
        <v/>
      </c>
      <c r="AY197" s="47" t="str">
        <f>IF(MAX($AX$7:AX196)+1&gt;$AS$4,"",IF(AX197&lt;=$BC$7,VLOOKUP(AX197,BA$8:BB$299,2,FALSE),IF(AX197&lt;=$BE$7,VLOOKUP(AX197,BC$8:BD$299,2,FALSE),IF(AX197&lt;=MAX($BE$8:$BE$299),VLOOKUP(AX197,BE$8:BF$299,2,FALSE),IF(AX197=$AS$4,VLOOKUP(AX197,$AS$4:$AU$4,2,FALSE),"")))))</f>
        <v/>
      </c>
      <c r="AZ197" s="47" t="str">
        <f>IF(MAX($AX$7:AX196)+1&gt;$AS$4,"",IF(AX197&lt;=$BC$7,"",IF(AX197&lt;=$BE$7,MID(VLOOKUP(AX197,BC$8:BD$299,2,FALSE),1,1),IF(AX197&lt;=MAX($BE$8:$BE$299),MID(VLOOKUP(AX197,BE$8:BF$299,2,FALSE),1,1),IF(AX197&lt;=$AS$4,VLOOKUP(AX197,$AS$4:$AU$4,3,FALSE),"")))))</f>
        <v/>
      </c>
      <c r="BA197" s="49" t="str">
        <f>IF(AND(BB197&lt;&gt;"",ISNA(VLOOKUP(BB197,BB$7:BB196,1,FALSE))),MAX(BA$7:BA196)+1,"")</f>
        <v/>
      </c>
      <c r="BB197" s="50" t="str">
        <f t="shared" si="102"/>
        <v/>
      </c>
      <c r="BC197" s="49" t="str">
        <f>IF(AND(BD197&lt;&gt;"",ISNA(VLOOKUP(BD197,BD$7:BD196,1,FALSE))),MAX(BC$7:BC196)+1,"")</f>
        <v/>
      </c>
      <c r="BD197" s="50" t="str">
        <f t="shared" si="103"/>
        <v/>
      </c>
      <c r="BE197" s="49" t="str">
        <f>IF(AND(BF197&lt;&gt;"",ISNA(VLOOKUP(BF197,BF$7:BF196,1,FALSE))),MAX(BE$7:BE196)+1,"")</f>
        <v/>
      </c>
      <c r="BF197" s="50" t="str">
        <f t="shared" si="104"/>
        <v/>
      </c>
      <c r="BG197" s="50" t="str">
        <f t="shared" si="105"/>
        <v xml:space="preserve">22x0,5 </v>
      </c>
      <c r="BH197" s="50" t="str">
        <f t="shared" si="106"/>
        <v xml:space="preserve">22x2 </v>
      </c>
      <c r="BI197" s="47" t="str">
        <f t="shared" si="107"/>
        <v/>
      </c>
      <c r="BJ197" s="47" t="str">
        <f t="shared" si="108"/>
        <v/>
      </c>
      <c r="BK197" s="47" t="str">
        <f t="shared" si="109"/>
        <v/>
      </c>
      <c r="BL197" s="47" t="str">
        <f t="shared" si="110"/>
        <v/>
      </c>
      <c r="BM197" s="47" t="str">
        <f t="shared" si="111"/>
        <v/>
      </c>
      <c r="BN197" s="51" t="str">
        <f t="shared" si="112"/>
        <v/>
      </c>
      <c r="BO197" s="51" t="str">
        <f t="shared" si="113"/>
        <v/>
      </c>
      <c r="BP197" s="51" t="str">
        <f t="shared" si="114"/>
        <v/>
      </c>
      <c r="BQ197" s="51" t="str">
        <f t="shared" si="115"/>
        <v/>
      </c>
      <c r="BR197" s="51" t="str">
        <f t="shared" si="116"/>
        <v/>
      </c>
      <c r="BS197" s="51" t="str">
        <f t="shared" si="117"/>
        <v/>
      </c>
      <c r="BT197" s="47" t="str">
        <f t="shared" si="118"/>
        <v/>
      </c>
      <c r="BU197" s="59" t="s">
        <v>1521</v>
      </c>
      <c r="BV197" s="48" t="s">
        <v>1738</v>
      </c>
      <c r="BW197" s="97"/>
      <c r="BX197" s="98"/>
      <c r="BY197" s="88"/>
      <c r="BZ197" s="99"/>
      <c r="CA197" s="100" t="s">
        <v>2337</v>
      </c>
      <c r="CB197" s="101" t="s">
        <v>915</v>
      </c>
      <c r="CC197" s="101">
        <v>507</v>
      </c>
      <c r="CD197" s="100">
        <v>16.183333333333337</v>
      </c>
      <c r="CE197" s="103"/>
      <c r="CF197" s="101"/>
      <c r="CG197" s="101">
        <v>5.7960000000000003</v>
      </c>
      <c r="CH197" s="101"/>
      <c r="CI197" s="104"/>
      <c r="CJ197" s="105" t="s">
        <v>915</v>
      </c>
      <c r="CL197" s="44"/>
      <c r="CN197" s="52">
        <f t="shared" si="129"/>
        <v>0</v>
      </c>
    </row>
    <row r="198" spans="1:92" ht="9.9499999999999993" hidden="1" customHeight="1" x14ac:dyDescent="0.2">
      <c r="A198" s="3"/>
      <c r="B198" s="3"/>
      <c r="C198" s="83" t="str">
        <f t="shared" si="130"/>
        <v/>
      </c>
      <c r="D198" s="83" t="str">
        <f t="shared" ref="D198:F198" si="181">IF($Q198&lt;&gt;"",IF(D52=0,"",D52),"")</f>
        <v/>
      </c>
      <c r="E198" s="83" t="str">
        <f t="shared" si="181"/>
        <v/>
      </c>
      <c r="F198" s="83" t="str">
        <f t="shared" si="181"/>
        <v/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136" t="str">
        <f t="shared" si="132"/>
        <v/>
      </c>
      <c r="R198" s="137" t="str">
        <f t="shared" si="133"/>
        <v/>
      </c>
      <c r="S198" s="121"/>
      <c r="T198" s="121"/>
      <c r="U198" s="83" t="str">
        <f t="shared" si="134"/>
        <v/>
      </c>
      <c r="V198" s="3"/>
      <c r="W198" s="3"/>
      <c r="X198" s="3"/>
      <c r="Y198" s="3"/>
      <c r="Z198" s="3"/>
      <c r="AA198" s="3"/>
      <c r="AB198" s="3"/>
      <c r="AC198" s="3"/>
      <c r="AD198" s="3" t="str">
        <f t="shared" ca="1" si="174"/>
        <v/>
      </c>
      <c r="AE198" s="3"/>
      <c r="AF198" s="3"/>
      <c r="AG198" s="3"/>
      <c r="AH198" s="3"/>
      <c r="AI198" s="3" t="str">
        <f t="shared" ca="1" si="167"/>
        <v/>
      </c>
      <c r="AJ198" s="3" t="str">
        <f t="shared" ca="1" si="168"/>
        <v/>
      </c>
      <c r="AK198" s="3"/>
      <c r="AL198" s="47" t="str">
        <f t="shared" ca="1" si="128"/>
        <v/>
      </c>
      <c r="AM198" s="119" t="str">
        <f t="shared" si="99"/>
        <v/>
      </c>
      <c r="AN198" s="118" t="str">
        <f ca="1">IF(AD198="","",IF(AD198="Min. objednávka",2-SUM($AN$7:AN197),IF(AD198="Spolu odhad",ROUND(SUM($AN$7:AN197),2),IF(AM198="","???",ROUND(AG198*AM198,2)))))</f>
        <v/>
      </c>
      <c r="AO198" s="3"/>
      <c r="AP198" s="3"/>
      <c r="AQ198" s="3"/>
      <c r="AR198" s="22">
        <f t="shared" si="101"/>
        <v>1</v>
      </c>
      <c r="AS198" s="3"/>
      <c r="AT198" s="3"/>
      <c r="AU198" s="3"/>
      <c r="AV198" s="3"/>
      <c r="AW198" s="3"/>
      <c r="AX198" s="47" t="str">
        <f>IF(MAX($AX$7:AX197)+1&lt;=$AS$4,MAX($AX$7:AX197)+1,"")</f>
        <v/>
      </c>
      <c r="AY198" s="47" t="str">
        <f>IF(MAX($AX$7:AX197)+1&gt;$AS$4,"",IF(AX198&lt;=$BC$7,VLOOKUP(AX198,BA$8:BB$299,2,FALSE),IF(AX198&lt;=$BE$7,VLOOKUP(AX198,BC$8:BD$299,2,FALSE),IF(AX198&lt;=MAX($BE$8:$BE$299),VLOOKUP(AX198,BE$8:BF$299,2,FALSE),IF(AX198=$AS$4,VLOOKUP(AX198,$AS$4:$AU$4,2,FALSE),"")))))</f>
        <v/>
      </c>
      <c r="AZ198" s="47" t="str">
        <f>IF(MAX($AX$7:AX197)+1&gt;$AS$4,"",IF(AX198&lt;=$BC$7,"",IF(AX198&lt;=$BE$7,MID(VLOOKUP(AX198,BC$8:BD$299,2,FALSE),1,1),IF(AX198&lt;=MAX($BE$8:$BE$299),MID(VLOOKUP(AX198,BE$8:BF$299,2,FALSE),1,1),IF(AX198&lt;=$AS$4,VLOOKUP(AX198,$AS$4:$AU$4,3,FALSE),"")))))</f>
        <v/>
      </c>
      <c r="BA198" s="49" t="str">
        <f>IF(AND(BB198&lt;&gt;"",ISNA(VLOOKUP(BB198,BB$7:BB197,1,FALSE))),MAX(BA$7:BA197)+1,"")</f>
        <v/>
      </c>
      <c r="BB198" s="50" t="str">
        <f t="shared" si="102"/>
        <v/>
      </c>
      <c r="BC198" s="49" t="str">
        <f>IF(AND(BD198&lt;&gt;"",ISNA(VLOOKUP(BD198,BD$7:BD197,1,FALSE))),MAX(BC$7:BC197)+1,"")</f>
        <v/>
      </c>
      <c r="BD198" s="50" t="str">
        <f t="shared" si="103"/>
        <v/>
      </c>
      <c r="BE198" s="49" t="str">
        <f>IF(AND(BF198&lt;&gt;"",ISNA(VLOOKUP(BF198,BF$7:BF197,1,FALSE))),MAX(BE$7:BE197)+1,"")</f>
        <v/>
      </c>
      <c r="BF198" s="50" t="str">
        <f t="shared" si="104"/>
        <v/>
      </c>
      <c r="BG198" s="50" t="str">
        <f t="shared" si="105"/>
        <v xml:space="preserve">22x0,5 </v>
      </c>
      <c r="BH198" s="50" t="str">
        <f t="shared" si="106"/>
        <v xml:space="preserve">22x2 </v>
      </c>
      <c r="BI198" s="47" t="str">
        <f t="shared" si="107"/>
        <v/>
      </c>
      <c r="BJ198" s="47" t="str">
        <f t="shared" si="108"/>
        <v/>
      </c>
      <c r="BK198" s="47" t="str">
        <f t="shared" si="109"/>
        <v/>
      </c>
      <c r="BL198" s="47" t="str">
        <f t="shared" si="110"/>
        <v/>
      </c>
      <c r="BM198" s="47" t="str">
        <f t="shared" si="111"/>
        <v/>
      </c>
      <c r="BN198" s="51" t="str">
        <f t="shared" si="112"/>
        <v/>
      </c>
      <c r="BO198" s="51" t="str">
        <f t="shared" si="113"/>
        <v/>
      </c>
      <c r="BP198" s="51" t="str">
        <f t="shared" si="114"/>
        <v/>
      </c>
      <c r="BQ198" s="51" t="str">
        <f t="shared" si="115"/>
        <v/>
      </c>
      <c r="BR198" s="51" t="str">
        <f t="shared" si="116"/>
        <v/>
      </c>
      <c r="BS198" s="51" t="str">
        <f t="shared" si="117"/>
        <v/>
      </c>
      <c r="BT198" s="47" t="str">
        <f t="shared" si="118"/>
        <v/>
      </c>
      <c r="BU198" s="59" t="s">
        <v>291</v>
      </c>
      <c r="BV198" s="48" t="s">
        <v>1740</v>
      </c>
      <c r="BW198" s="97"/>
      <c r="BX198" s="98"/>
      <c r="BY198" s="88"/>
      <c r="BZ198" s="99"/>
      <c r="CA198" s="100" t="s">
        <v>2338</v>
      </c>
      <c r="CB198" s="101" t="s">
        <v>205</v>
      </c>
      <c r="CC198" s="101">
        <v>508</v>
      </c>
      <c r="CD198" s="100">
        <v>16.183333333333337</v>
      </c>
      <c r="CE198" s="103"/>
      <c r="CF198" s="101"/>
      <c r="CG198" s="101">
        <v>5.7960000000000003</v>
      </c>
      <c r="CH198" s="101"/>
      <c r="CI198" s="104"/>
      <c r="CJ198" s="105" t="s">
        <v>205</v>
      </c>
      <c r="CL198" s="44"/>
      <c r="CN198" s="52">
        <f t="shared" si="129"/>
        <v>0</v>
      </c>
    </row>
    <row r="199" spans="1:92" ht="9.9499999999999993" hidden="1" customHeight="1" x14ac:dyDescent="0.2">
      <c r="A199" s="3"/>
      <c r="B199" s="3"/>
      <c r="C199" s="83" t="str">
        <f t="shared" si="130"/>
        <v/>
      </c>
      <c r="D199" s="83" t="str">
        <f t="shared" ref="D199:F199" si="182">IF($Q199&lt;&gt;"",IF(D53=0,"",D53),"")</f>
        <v/>
      </c>
      <c r="E199" s="83" t="str">
        <f t="shared" si="182"/>
        <v/>
      </c>
      <c r="F199" s="83" t="str">
        <f t="shared" si="182"/>
        <v/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136" t="str">
        <f t="shared" si="132"/>
        <v/>
      </c>
      <c r="R199" s="137" t="str">
        <f t="shared" si="133"/>
        <v/>
      </c>
      <c r="S199" s="121"/>
      <c r="T199" s="121"/>
      <c r="U199" s="83" t="str">
        <f t="shared" si="134"/>
        <v/>
      </c>
      <c r="V199" s="3"/>
      <c r="W199" s="3"/>
      <c r="X199" s="3"/>
      <c r="Y199" s="3"/>
      <c r="Z199" s="3"/>
      <c r="AA199" s="3"/>
      <c r="AB199" s="3"/>
      <c r="AC199" s="3"/>
      <c r="AD199" s="3" t="str">
        <f t="shared" ca="1" si="174"/>
        <v/>
      </c>
      <c r="AE199" s="3"/>
      <c r="AF199" s="3"/>
      <c r="AG199" s="3"/>
      <c r="AH199" s="3"/>
      <c r="AI199" s="3" t="str">
        <f t="shared" ca="1" si="167"/>
        <v/>
      </c>
      <c r="AJ199" s="3" t="str">
        <f t="shared" ca="1" si="168"/>
        <v/>
      </c>
      <c r="AK199" s="3"/>
      <c r="AL199" s="47" t="str">
        <f t="shared" ca="1" si="128"/>
        <v/>
      </c>
      <c r="AM199" s="119" t="str">
        <f t="shared" si="99"/>
        <v/>
      </c>
      <c r="AN199" s="118" t="str">
        <f ca="1">IF(AD199="","",IF(AD199="Min. objednávka",2-SUM($AN$7:AN198),IF(AD199="Spolu odhad",ROUND(SUM($AN$7:AN198),2),IF(AM199="","???",ROUND(AG199*AM199,2)))))</f>
        <v/>
      </c>
      <c r="AO199" s="3"/>
      <c r="AP199" s="3"/>
      <c r="AQ199" s="3"/>
      <c r="AR199" s="22">
        <f t="shared" si="101"/>
        <v>1</v>
      </c>
      <c r="AS199" s="3"/>
      <c r="AT199" s="3"/>
      <c r="AU199" s="3"/>
      <c r="AV199" s="3"/>
      <c r="AW199" s="3"/>
      <c r="AX199" s="47" t="str">
        <f>IF(MAX($AX$7:AX198)+1&lt;=$AS$4,MAX($AX$7:AX198)+1,"")</f>
        <v/>
      </c>
      <c r="AY199" s="47" t="str">
        <f>IF(MAX($AX$7:AX198)+1&gt;$AS$4,"",IF(AX199&lt;=$BC$7,VLOOKUP(AX199,BA$8:BB$299,2,FALSE),IF(AX199&lt;=$BE$7,VLOOKUP(AX199,BC$8:BD$299,2,FALSE),IF(AX199&lt;=MAX($BE$8:$BE$299),VLOOKUP(AX199,BE$8:BF$299,2,FALSE),IF(AX199=$AS$4,VLOOKUP(AX199,$AS$4:$AU$4,2,FALSE),"")))))</f>
        <v/>
      </c>
      <c r="AZ199" s="47" t="str">
        <f>IF(MAX($AX$7:AX198)+1&gt;$AS$4,"",IF(AX199&lt;=$BC$7,"",IF(AX199&lt;=$BE$7,MID(VLOOKUP(AX199,BC$8:BD$299,2,FALSE),1,1),IF(AX199&lt;=MAX($BE$8:$BE$299),MID(VLOOKUP(AX199,BE$8:BF$299,2,FALSE),1,1),IF(AX199&lt;=$AS$4,VLOOKUP(AX199,$AS$4:$AU$4,3,FALSE),"")))))</f>
        <v/>
      </c>
      <c r="BA199" s="49" t="str">
        <f>IF(AND(BB199&lt;&gt;"",ISNA(VLOOKUP(BB199,BB$7:BB198,1,FALSE))),MAX(BA$7:BA198)+1,"")</f>
        <v/>
      </c>
      <c r="BB199" s="50" t="str">
        <f t="shared" si="102"/>
        <v/>
      </c>
      <c r="BC199" s="49" t="str">
        <f>IF(AND(BD199&lt;&gt;"",ISNA(VLOOKUP(BD199,BD$7:BD198,1,FALSE))),MAX(BC$7:BC198)+1,"")</f>
        <v/>
      </c>
      <c r="BD199" s="50" t="str">
        <f t="shared" si="103"/>
        <v/>
      </c>
      <c r="BE199" s="49" t="str">
        <f>IF(AND(BF199&lt;&gt;"",ISNA(VLOOKUP(BF199,BF$7:BF198,1,FALSE))),MAX(BE$7:BE198)+1,"")</f>
        <v/>
      </c>
      <c r="BF199" s="50" t="str">
        <f t="shared" si="104"/>
        <v/>
      </c>
      <c r="BG199" s="50" t="str">
        <f t="shared" si="105"/>
        <v xml:space="preserve">22x0,5 </v>
      </c>
      <c r="BH199" s="50" t="str">
        <f t="shared" si="106"/>
        <v xml:space="preserve">22x2 </v>
      </c>
      <c r="BI199" s="47" t="str">
        <f t="shared" si="107"/>
        <v/>
      </c>
      <c r="BJ199" s="47" t="str">
        <f t="shared" si="108"/>
        <v/>
      </c>
      <c r="BK199" s="47" t="str">
        <f t="shared" si="109"/>
        <v/>
      </c>
      <c r="BL199" s="47" t="str">
        <f t="shared" si="110"/>
        <v/>
      </c>
      <c r="BM199" s="47" t="str">
        <f t="shared" si="111"/>
        <v/>
      </c>
      <c r="BN199" s="51" t="str">
        <f t="shared" si="112"/>
        <v/>
      </c>
      <c r="BO199" s="51" t="str">
        <f t="shared" si="113"/>
        <v/>
      </c>
      <c r="BP199" s="51" t="str">
        <f t="shared" si="114"/>
        <v/>
      </c>
      <c r="BQ199" s="51" t="str">
        <f t="shared" si="115"/>
        <v/>
      </c>
      <c r="BR199" s="51" t="str">
        <f t="shared" si="116"/>
        <v/>
      </c>
      <c r="BS199" s="51" t="str">
        <f t="shared" si="117"/>
        <v/>
      </c>
      <c r="BT199" s="47" t="str">
        <f t="shared" si="118"/>
        <v/>
      </c>
      <c r="BU199" s="59" t="s">
        <v>1522</v>
      </c>
      <c r="BV199" s="48" t="s">
        <v>1742</v>
      </c>
      <c r="BW199" s="97"/>
      <c r="BX199" s="98"/>
      <c r="BY199" s="88"/>
      <c r="BZ199" s="99"/>
      <c r="CA199" s="100" t="s">
        <v>2339</v>
      </c>
      <c r="CB199" s="101" t="s">
        <v>916</v>
      </c>
      <c r="CC199" s="101">
        <v>509</v>
      </c>
      <c r="CD199" s="100">
        <v>12.258333333333335</v>
      </c>
      <c r="CE199" s="103"/>
      <c r="CF199" s="101"/>
      <c r="CG199" s="101">
        <v>5.7960000000000003</v>
      </c>
      <c r="CH199" s="101"/>
      <c r="CI199" s="104"/>
      <c r="CJ199" s="105" t="s">
        <v>916</v>
      </c>
      <c r="CL199" s="44"/>
      <c r="CN199" s="52">
        <f t="shared" si="129"/>
        <v>0</v>
      </c>
    </row>
    <row r="200" spans="1:92" ht="9.9499999999999993" hidden="1" customHeight="1" x14ac:dyDescent="0.2">
      <c r="A200" s="3"/>
      <c r="B200" s="3"/>
      <c r="C200" s="83" t="str">
        <f t="shared" si="130"/>
        <v/>
      </c>
      <c r="D200" s="83" t="str">
        <f t="shared" ref="D200:F200" si="183">IF($Q200&lt;&gt;"",IF(D54=0,"",D54),"")</f>
        <v/>
      </c>
      <c r="E200" s="83" t="str">
        <f t="shared" si="183"/>
        <v/>
      </c>
      <c r="F200" s="83" t="str">
        <f t="shared" si="183"/>
        <v/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136" t="str">
        <f t="shared" si="132"/>
        <v/>
      </c>
      <c r="R200" s="137" t="str">
        <f t="shared" si="133"/>
        <v/>
      </c>
      <c r="S200" s="121"/>
      <c r="T200" s="121"/>
      <c r="U200" s="83" t="str">
        <f t="shared" si="134"/>
        <v/>
      </c>
      <c r="V200" s="3"/>
      <c r="W200" s="3"/>
      <c r="X200" s="3"/>
      <c r="Y200" s="3"/>
      <c r="Z200" s="3"/>
      <c r="AA200" s="3"/>
      <c r="AB200" s="3"/>
      <c r="AC200" s="3"/>
      <c r="AD200" s="3" t="str">
        <f t="shared" ca="1" si="174"/>
        <v/>
      </c>
      <c r="AE200" s="3"/>
      <c r="AF200" s="3"/>
      <c r="AG200" s="3"/>
      <c r="AH200" s="3"/>
      <c r="AI200" s="3" t="str">
        <f t="shared" ca="1" si="167"/>
        <v/>
      </c>
      <c r="AJ200" s="3" t="str">
        <f t="shared" ca="1" si="168"/>
        <v/>
      </c>
      <c r="AK200" s="3"/>
      <c r="AL200" s="47" t="str">
        <f t="shared" ca="1" si="128"/>
        <v/>
      </c>
      <c r="AM200" s="119" t="str">
        <f t="shared" si="99"/>
        <v/>
      </c>
      <c r="AN200" s="118" t="str">
        <f ca="1">IF(AD200="","",IF(AD200="Min. objednávka",2-SUM($AN$7:AN199),IF(AD200="Spolu odhad",ROUND(SUM($AN$7:AN199),2),IF(AM200="","???",ROUND(AG200*AM200,2)))))</f>
        <v/>
      </c>
      <c r="AO200" s="3"/>
      <c r="AP200" s="3"/>
      <c r="AQ200" s="3"/>
      <c r="AR200" s="22">
        <f t="shared" si="101"/>
        <v>1</v>
      </c>
      <c r="AS200" s="3"/>
      <c r="AT200" s="3"/>
      <c r="AU200" s="3"/>
      <c r="AV200" s="3"/>
      <c r="AW200" s="3"/>
      <c r="AX200" s="47" t="str">
        <f>IF(MAX($AX$7:AX199)+1&lt;=$AS$4,MAX($AX$7:AX199)+1,"")</f>
        <v/>
      </c>
      <c r="AY200" s="47" t="str">
        <f>IF(MAX($AX$7:AX199)+1&gt;$AS$4,"",IF(AX200&lt;=$BC$7,VLOOKUP(AX200,BA$8:BB$299,2,FALSE),IF(AX200&lt;=$BE$7,VLOOKUP(AX200,BC$8:BD$299,2,FALSE),IF(AX200&lt;=MAX($BE$8:$BE$299),VLOOKUP(AX200,BE$8:BF$299,2,FALSE),IF(AX200=$AS$4,VLOOKUP(AX200,$AS$4:$AU$4,2,FALSE),"")))))</f>
        <v/>
      </c>
      <c r="AZ200" s="47" t="str">
        <f>IF(MAX($AX$7:AX199)+1&gt;$AS$4,"",IF(AX200&lt;=$BC$7,"",IF(AX200&lt;=$BE$7,MID(VLOOKUP(AX200,BC$8:BD$299,2,FALSE),1,1),IF(AX200&lt;=MAX($BE$8:$BE$299),MID(VLOOKUP(AX200,BE$8:BF$299,2,FALSE),1,1),IF(AX200&lt;=$AS$4,VLOOKUP(AX200,$AS$4:$AU$4,3,FALSE),"")))))</f>
        <v/>
      </c>
      <c r="BA200" s="49" t="str">
        <f>IF(AND(BB200&lt;&gt;"",ISNA(VLOOKUP(BB200,BB$7:BB199,1,FALSE))),MAX(BA$7:BA199)+1,"")</f>
        <v/>
      </c>
      <c r="BB200" s="50" t="str">
        <f t="shared" si="102"/>
        <v/>
      </c>
      <c r="BC200" s="49" t="str">
        <f>IF(AND(BD200&lt;&gt;"",ISNA(VLOOKUP(BD200,BD$7:BD199,1,FALSE))),MAX(BC$7:BC199)+1,"")</f>
        <v/>
      </c>
      <c r="BD200" s="50" t="str">
        <f t="shared" si="103"/>
        <v/>
      </c>
      <c r="BE200" s="49" t="str">
        <f>IF(AND(BF200&lt;&gt;"",ISNA(VLOOKUP(BF200,BF$7:BF199,1,FALSE))),MAX(BE$7:BE199)+1,"")</f>
        <v/>
      </c>
      <c r="BF200" s="50" t="str">
        <f t="shared" si="104"/>
        <v/>
      </c>
      <c r="BG200" s="50" t="str">
        <f t="shared" si="105"/>
        <v xml:space="preserve">22x0,5 </v>
      </c>
      <c r="BH200" s="50" t="str">
        <f t="shared" si="106"/>
        <v xml:space="preserve">22x2 </v>
      </c>
      <c r="BI200" s="47" t="str">
        <f t="shared" si="107"/>
        <v/>
      </c>
      <c r="BJ200" s="47" t="str">
        <f t="shared" si="108"/>
        <v/>
      </c>
      <c r="BK200" s="47" t="str">
        <f t="shared" si="109"/>
        <v/>
      </c>
      <c r="BL200" s="47" t="str">
        <f t="shared" si="110"/>
        <v/>
      </c>
      <c r="BM200" s="47" t="str">
        <f t="shared" si="111"/>
        <v/>
      </c>
      <c r="BN200" s="51" t="str">
        <f t="shared" si="112"/>
        <v/>
      </c>
      <c r="BO200" s="51" t="str">
        <f t="shared" si="113"/>
        <v/>
      </c>
      <c r="BP200" s="51" t="str">
        <f t="shared" si="114"/>
        <v/>
      </c>
      <c r="BQ200" s="51" t="str">
        <f t="shared" si="115"/>
        <v/>
      </c>
      <c r="BR200" s="51" t="str">
        <f t="shared" si="116"/>
        <v/>
      </c>
      <c r="BS200" s="51" t="str">
        <f t="shared" si="117"/>
        <v/>
      </c>
      <c r="BT200" s="47" t="str">
        <f t="shared" si="118"/>
        <v/>
      </c>
      <c r="BU200" s="59" t="s">
        <v>1523</v>
      </c>
      <c r="BV200" s="48" t="s">
        <v>1744</v>
      </c>
      <c r="BW200" s="97"/>
      <c r="BX200" s="98"/>
      <c r="BY200" s="88"/>
      <c r="BZ200" s="99"/>
      <c r="CA200" s="100" t="s">
        <v>2340</v>
      </c>
      <c r="CB200" s="101" t="s">
        <v>1413</v>
      </c>
      <c r="CC200" s="101">
        <v>743</v>
      </c>
      <c r="CD200" s="100">
        <v>16.425000000000001</v>
      </c>
      <c r="CE200" s="103"/>
      <c r="CF200" s="101"/>
      <c r="CG200" s="101">
        <v>5.7960000000000003</v>
      </c>
      <c r="CH200" s="101"/>
      <c r="CI200" s="104"/>
      <c r="CJ200" s="105" t="s">
        <v>1413</v>
      </c>
      <c r="CL200" s="44"/>
      <c r="CN200" s="52">
        <f t="shared" si="129"/>
        <v>0</v>
      </c>
    </row>
    <row r="201" spans="1:92" ht="9.9499999999999993" hidden="1" customHeight="1" x14ac:dyDescent="0.2">
      <c r="A201" s="3"/>
      <c r="B201" s="3"/>
      <c r="C201" s="83" t="str">
        <f t="shared" si="130"/>
        <v/>
      </c>
      <c r="D201" s="83" t="str">
        <f t="shared" ref="D201:F201" si="184">IF($Q201&lt;&gt;"",IF(D55=0,"",D55),"")</f>
        <v/>
      </c>
      <c r="E201" s="83" t="str">
        <f t="shared" si="184"/>
        <v/>
      </c>
      <c r="F201" s="83" t="str">
        <f t="shared" si="184"/>
        <v/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136" t="str">
        <f t="shared" si="132"/>
        <v/>
      </c>
      <c r="R201" s="137" t="str">
        <f t="shared" si="133"/>
        <v/>
      </c>
      <c r="S201" s="121"/>
      <c r="T201" s="121"/>
      <c r="U201" s="83" t="str">
        <f t="shared" si="134"/>
        <v/>
      </c>
      <c r="V201" s="3"/>
      <c r="W201" s="3"/>
      <c r="X201" s="3"/>
      <c r="Y201" s="3"/>
      <c r="Z201" s="3"/>
      <c r="AA201" s="3"/>
      <c r="AB201" s="3"/>
      <c r="AC201" s="3"/>
      <c r="AD201" s="3" t="str">
        <f t="shared" ca="1" si="174"/>
        <v/>
      </c>
      <c r="AE201" s="3"/>
      <c r="AF201" s="3"/>
      <c r="AG201" s="3"/>
      <c r="AH201" s="3"/>
      <c r="AI201" s="3" t="str">
        <f t="shared" ca="1" si="167"/>
        <v/>
      </c>
      <c r="AJ201" s="3" t="str">
        <f t="shared" ca="1" si="168"/>
        <v/>
      </c>
      <c r="AK201" s="3"/>
      <c r="AL201" s="47" t="str">
        <f t="shared" ca="1" si="128"/>
        <v/>
      </c>
      <c r="AM201" s="119" t="str">
        <f t="shared" ref="AM201:AM264" si="185">IF(AG201="","",IF(ISNA(VLOOKUP(AD201,$CB$12:$CH$748,6,FALSE)),ROUND(IF(MID(AD201,1,3)="HPL",$BC$2*1.2,IF(MID(AD201,1,5)="Hrana",IF(MID(AD201,1,12)="Hrana 24x0,5",$BG$2*1.2,IF(MID(AD201,1,10)="Hrana 24x2",$BH$2*1.2,IF(MID(AD201,1,12)="Hrana 42x0,5",$BI$2*1.2,$BJ$2*1.2))),IF(MID(AD201,1,9)="ABS 22x1*",$BE$2*1.2,IF(MID(AD201,1,8)="ABS 42x1",$BF$2*1.2,IF(MID(AD201,1,8)="ABS 42x2",$BC$2*1.2,IF(MID(AD201,1,10)="ABS 22x0,5",$AZ$2*1.2,IF(MID(AD201,1,8)="ABS 22x2",$BA$2*1.2,IF(MID(AD201,1,9)="ABS 22x1 ",$BB$2*1.2,IF(MID(AD201,1,11)="Drážkovanie",0.6,IF(AD201="lišta pod 80 mm",1.5,IF(AD201="dovoz odhad",$AS$6,IF(AD201="Zlepovanie (spájanie)",6,IF(AD201="Formatovanie zlep. dielcov",2.5,IF(AD201="Otvor na pánt Ø 35 mm",0.4,"")))))))))))))),2),ROUND(VLOOKUP(AD201,$CB$12:$CH$748,3,FALSE)*1.2,2)))</f>
        <v/>
      </c>
      <c r="AN201" s="118" t="str">
        <f ca="1">IF(AD201="","",IF(AD201="Min. objednávka",2-SUM($AN$7:AN200),IF(AD201="Spolu odhad",ROUND(SUM($AN$7:AN200),2),IF(AM201="","???",ROUND(AG201*AM201,2)))))</f>
        <v/>
      </c>
      <c r="AO201" s="3"/>
      <c r="AP201" s="3"/>
      <c r="AQ201" s="3"/>
      <c r="AR201" s="22">
        <f t="shared" ref="AR201:AR264" si="186">IF(ISNA(VLOOKUP(B200,$CT$1:$CU$10,2,FALSE)),AR200,VLOOKUP(B200,$CT$1:$CU$10,2,FALSE))</f>
        <v>1</v>
      </c>
      <c r="AS201" s="3"/>
      <c r="AT201" s="3"/>
      <c r="AU201" s="3"/>
      <c r="AV201" s="3"/>
      <c r="AW201" s="3"/>
      <c r="AX201" s="47" t="str">
        <f>IF(MAX($AX$7:AX200)+1&lt;=$AS$4,MAX($AX$7:AX200)+1,"")</f>
        <v/>
      </c>
      <c r="AY201" s="47" t="str">
        <f>IF(MAX($AX$7:AX200)+1&gt;$AS$4,"",IF(AX201&lt;=$BC$7,VLOOKUP(AX201,BA$8:BB$299,2,FALSE),IF(AX201&lt;=$BE$7,VLOOKUP(AX201,BC$8:BD$299,2,FALSE),IF(AX201&lt;=MAX($BE$8:$BE$299),VLOOKUP(AX201,BE$8:BF$299,2,FALSE),IF(AX201=$AS$4,VLOOKUP(AX201,$AS$4:$AU$4,2,FALSE),"")))))</f>
        <v/>
      </c>
      <c r="AZ201" s="47" t="str">
        <f>IF(MAX($AX$7:AX200)+1&gt;$AS$4,"",IF(AX201&lt;=$BC$7,"",IF(AX201&lt;=$BE$7,MID(VLOOKUP(AX201,BC$8:BD$299,2,FALSE),1,1),IF(AX201&lt;=MAX($BE$8:$BE$299),MID(VLOOKUP(AX201,BE$8:BF$299,2,FALSE),1,1),IF(AX201&lt;=$AS$4,VLOOKUP(AX201,$AS$4:$AU$4,3,FALSE),"")))))</f>
        <v/>
      </c>
      <c r="BA201" s="49" t="str">
        <f>IF(AND(BB201&lt;&gt;"",ISNA(VLOOKUP(BB201,BB$7:BB200,1,FALSE))),MAX(BA$7:BA200)+1,"")</f>
        <v/>
      </c>
      <c r="BB201" s="50" t="str">
        <f t="shared" ref="BB201:BB264" si="187">IF(D201="","",IF(C201="",BB200,C201))</f>
        <v/>
      </c>
      <c r="BC201" s="49" t="str">
        <f>IF(AND(BD201&lt;&gt;"",ISNA(VLOOKUP(BD201,BD$7:BD200,1,FALSE))),MAX(BC$7:BC200)+1,"")</f>
        <v/>
      </c>
      <c r="BD201" s="50" t="str">
        <f t="shared" ref="BD201:BD264" si="188">IF(AND(I201="",J201=""),"",BG201)</f>
        <v/>
      </c>
      <c r="BE201" s="49" t="str">
        <f>IF(AND(BF201&lt;&gt;"",ISNA(VLOOKUP(BF201,BF$7:BF200,1,FALSE))),MAX(BE$7:BE200)+1,"")</f>
        <v/>
      </c>
      <c r="BF201" s="50" t="str">
        <f t="shared" ref="BF201:BF264" si="189">IF(AND(M201="",N201=""),"",BH201)</f>
        <v/>
      </c>
      <c r="BG201" s="50" t="str">
        <f t="shared" ref="BG201:BG264" si="190">IF(G201="",BG200,G201)</f>
        <v xml:space="preserve">22x0,5 </v>
      </c>
      <c r="BH201" s="50" t="str">
        <f t="shared" ref="BH201:BH264" si="191">IF(K201="",BH200,K201)</f>
        <v xml:space="preserve">22x2 </v>
      </c>
      <c r="BI201" s="47" t="str">
        <f t="shared" ref="BI201:BI264" si="192">IF(AND(BS201&lt;&gt;"",BP201&lt;&gt;"",BS201&lt;&gt;"falošný duplak"),(SUM(BP201)*SUM(BQ201)*SUM(BR201))/1000000/2,"")</f>
        <v/>
      </c>
      <c r="BJ201" s="47" t="str">
        <f t="shared" ref="BJ201:BJ264" si="193">IF(D201&lt;&gt;"",(SUM(BP201)*SUM(BQ201)*SUM(BR201))/1000000,"")</f>
        <v/>
      </c>
      <c r="BK201" s="47" t="str">
        <f t="shared" ref="BK201:BK264" si="194">IF(AND(BS201&lt;&gt;"",BP201&lt;&gt;""),(SUM(BP201)*SUM(BQ201)*SUM(BR201))/1000000/2,"")</f>
        <v/>
      </c>
      <c r="BL201" s="47" t="str">
        <f t="shared" ref="BL201:BL264" si="195">IF(D201&lt;&gt;"",((D201*IF(I201="",0,I201)+E201*IF(J201="",0,J201))*F201)/1000,"")</f>
        <v/>
      </c>
      <c r="BM201" s="47" t="str">
        <f t="shared" ref="BM201:BM264" si="196">IF(D201&lt;&gt;"",((D201*IF(M201="",0,M201)+E201*IF(N201="",0,N201))*F201)/1000,"")</f>
        <v/>
      </c>
      <c r="BN201" s="51" t="str">
        <f t="shared" ref="BN201:BN264" si="197">IF(D201="","",((IF(RIGHT(O201,1)="X",D201,E201)*IF(LEN(O201)=0,0,1))*F201)/1000)</f>
        <v/>
      </c>
      <c r="BO201" s="51" t="str">
        <f t="shared" ref="BO201:BO264" si="198">CONCATENATE(IF(OR(AND(BP201&lt;&gt;D201,D201&lt;80,OR(J201&lt;&gt;"",N201&lt;&gt;"",I201&lt;&gt;"",M201&lt;&gt;"")),AND(BQ201&lt;&gt;E201,E201&lt;80,OR(J201&lt;&gt;"",N201&lt;&gt;"",I201&lt;&gt;"",M201&lt;&gt;""))),CONCATENATE("lišta ",D201,"x",E201),""))</f>
        <v/>
      </c>
      <c r="BP201" s="51" t="str">
        <f t="shared" ref="BP201:BP264" si="199">IF(D201="","",IF(U200="zlep s doskou podtým",BP200,IF(AND(D201&lt;80,OR(I201&lt;&gt;"",M201&lt;&gt;"",J201&lt;&gt;"",N201&lt;&gt;"")),80,D201)+IF(AND(BS201&lt;&gt;"",BS201&lt;&gt;"falošný duplak"),20,0)))</f>
        <v/>
      </c>
      <c r="BQ201" s="51" t="str">
        <f t="shared" ref="BQ201:BQ264" si="200">IF(E201="","",IF(U200="zlep s doskou podtým",BQ200,IF(AND(E201&lt;80,OR(J201&lt;&gt;"",N201&lt;&gt;"",I201&lt;&gt;"",M201&lt;&gt;"")),80,E201)+IF(AND(BS201&lt;&gt;"",BS201&lt;&gt;"falošný duplak"),20,0)))</f>
        <v/>
      </c>
      <c r="BR201" s="51" t="str">
        <f t="shared" ref="BR201:BR264" si="201">IF(D201="","",IF(U201="Duplak",2*F201,F201))</f>
        <v/>
      </c>
      <c r="BS201" s="51" t="str">
        <f t="shared" ref="BS201:BS264" si="202">IF(OR(MID(U201,1,6)="duplak",U201="zlep s doskou podtým",U201="falošný duplak"),U201,IF(U200="zlep s doskou podtým",U200,""))</f>
        <v/>
      </c>
      <c r="BT201" s="47" t="str">
        <f t="shared" ref="BT201:BT264" si="203">IF(OR(P201="",P201=0),"",((VALUE(LEFT(P201,1))*IF(LEN(P201)=0,0,1))*F201))</f>
        <v/>
      </c>
      <c r="BU201" s="59" t="s">
        <v>1524</v>
      </c>
      <c r="BV201" s="48" t="s">
        <v>1746</v>
      </c>
      <c r="BW201" s="97"/>
      <c r="BX201" s="98"/>
      <c r="BY201" s="88"/>
      <c r="BZ201" s="99"/>
      <c r="CA201" s="100" t="s">
        <v>2341</v>
      </c>
      <c r="CB201" s="101" t="s">
        <v>206</v>
      </c>
      <c r="CC201" s="101">
        <v>510</v>
      </c>
      <c r="CD201" s="100">
        <v>16.183333333333337</v>
      </c>
      <c r="CE201" s="103"/>
      <c r="CF201" s="101"/>
      <c r="CG201" s="101">
        <v>5.7960000000000003</v>
      </c>
      <c r="CH201" s="101"/>
      <c r="CI201" s="104"/>
      <c r="CJ201" s="105" t="s">
        <v>206</v>
      </c>
      <c r="CL201" s="44"/>
      <c r="CN201" s="52">
        <f t="shared" ref="CN201:CN264" si="204">IF(C201="",CN200,IF(ISERR(VALUE(MID(C201,1,1))),C201,SUBSTITUTE(SUBSTITUTE(SUBSTITUTE(MID(C201,IF(MID(C201,2,1)=" ",3,4),LEN(C201))," 920"," 600")," ",""),"PD","")))</f>
        <v>0</v>
      </c>
    </row>
    <row r="202" spans="1:92" ht="9.9499999999999993" hidden="1" customHeight="1" x14ac:dyDescent="0.2">
      <c r="A202" s="3"/>
      <c r="B202" s="3"/>
      <c r="C202" s="83" t="str">
        <f t="shared" si="130"/>
        <v/>
      </c>
      <c r="D202" s="83" t="str">
        <f t="shared" ref="D202:F202" si="205">IF($Q202&lt;&gt;"",IF(D56=0,"",D56),"")</f>
        <v/>
      </c>
      <c r="E202" s="83" t="str">
        <f t="shared" si="205"/>
        <v/>
      </c>
      <c r="F202" s="83" t="str">
        <f t="shared" si="205"/>
        <v/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136" t="str">
        <f t="shared" si="132"/>
        <v/>
      </c>
      <c r="R202" s="137" t="str">
        <f t="shared" si="133"/>
        <v/>
      </c>
      <c r="S202" s="121"/>
      <c r="T202" s="121"/>
      <c r="U202" s="83" t="str">
        <f t="shared" si="134"/>
        <v/>
      </c>
      <c r="V202" s="3"/>
      <c r="W202" s="3"/>
      <c r="X202" s="3"/>
      <c r="Y202" s="3"/>
      <c r="Z202" s="3"/>
      <c r="AA202" s="3"/>
      <c r="AB202" s="3"/>
      <c r="AC202" s="3"/>
      <c r="AD202" s="3" t="str">
        <f t="shared" ca="1" si="174"/>
        <v/>
      </c>
      <c r="AE202" s="3"/>
      <c r="AF202" s="3"/>
      <c r="AG202" s="3"/>
      <c r="AH202" s="3"/>
      <c r="AI202" s="3" t="str">
        <f t="shared" ca="1" si="167"/>
        <v/>
      </c>
      <c r="AJ202" s="3" t="str">
        <f t="shared" ca="1" si="168"/>
        <v/>
      </c>
      <c r="AK202" s="3"/>
      <c r="AL202" s="47" t="str">
        <f t="shared" ca="1" si="128"/>
        <v/>
      </c>
      <c r="AM202" s="119" t="str">
        <f t="shared" si="185"/>
        <v/>
      </c>
      <c r="AN202" s="118" t="str">
        <f ca="1">IF(AD202="","",IF(AD202="Min. objednávka",2-SUM($AN$7:AN201),IF(AD202="Spolu odhad",ROUND(SUM($AN$7:AN201),2),IF(AM202="","???",ROUND(AG202*AM202,2)))))</f>
        <v/>
      </c>
      <c r="AO202" s="3"/>
      <c r="AP202" s="3"/>
      <c r="AQ202" s="3"/>
      <c r="AR202" s="22">
        <f t="shared" si="186"/>
        <v>1</v>
      </c>
      <c r="AS202" s="3"/>
      <c r="AT202" s="3"/>
      <c r="AU202" s="3"/>
      <c r="AV202" s="3"/>
      <c r="AW202" s="3"/>
      <c r="AX202" s="47" t="str">
        <f>IF(MAX($AX$7:AX201)+1&lt;=$AS$4,MAX($AX$7:AX201)+1,"")</f>
        <v/>
      </c>
      <c r="AY202" s="47" t="str">
        <f>IF(MAX($AX$7:AX201)+1&gt;$AS$4,"",IF(AX202&lt;=$BC$7,VLOOKUP(AX202,BA$8:BB$299,2,FALSE),IF(AX202&lt;=$BE$7,VLOOKUP(AX202,BC$8:BD$299,2,FALSE),IF(AX202&lt;=MAX($BE$8:$BE$299),VLOOKUP(AX202,BE$8:BF$299,2,FALSE),IF(AX202=$AS$4,VLOOKUP(AX202,$AS$4:$AU$4,2,FALSE),"")))))</f>
        <v/>
      </c>
      <c r="AZ202" s="47" t="str">
        <f>IF(MAX($AX$7:AX201)+1&gt;$AS$4,"",IF(AX202&lt;=$BC$7,"",IF(AX202&lt;=$BE$7,MID(VLOOKUP(AX202,BC$8:BD$299,2,FALSE),1,1),IF(AX202&lt;=MAX($BE$8:$BE$299),MID(VLOOKUP(AX202,BE$8:BF$299,2,FALSE),1,1),IF(AX202&lt;=$AS$4,VLOOKUP(AX202,$AS$4:$AU$4,3,FALSE),"")))))</f>
        <v/>
      </c>
      <c r="BA202" s="49" t="str">
        <f>IF(AND(BB202&lt;&gt;"",ISNA(VLOOKUP(BB202,BB$7:BB201,1,FALSE))),MAX(BA$7:BA201)+1,"")</f>
        <v/>
      </c>
      <c r="BB202" s="50" t="str">
        <f t="shared" si="187"/>
        <v/>
      </c>
      <c r="BC202" s="49" t="str">
        <f>IF(AND(BD202&lt;&gt;"",ISNA(VLOOKUP(BD202,BD$7:BD201,1,FALSE))),MAX(BC$7:BC201)+1,"")</f>
        <v/>
      </c>
      <c r="BD202" s="50" t="str">
        <f t="shared" si="188"/>
        <v/>
      </c>
      <c r="BE202" s="49" t="str">
        <f>IF(AND(BF202&lt;&gt;"",ISNA(VLOOKUP(BF202,BF$7:BF201,1,FALSE))),MAX(BE$7:BE201)+1,"")</f>
        <v/>
      </c>
      <c r="BF202" s="50" t="str">
        <f t="shared" si="189"/>
        <v/>
      </c>
      <c r="BG202" s="50" t="str">
        <f t="shared" si="190"/>
        <v xml:space="preserve">22x0,5 </v>
      </c>
      <c r="BH202" s="50" t="str">
        <f t="shared" si="191"/>
        <v xml:space="preserve">22x2 </v>
      </c>
      <c r="BI202" s="47" t="str">
        <f t="shared" si="192"/>
        <v/>
      </c>
      <c r="BJ202" s="47" t="str">
        <f t="shared" si="193"/>
        <v/>
      </c>
      <c r="BK202" s="47" t="str">
        <f t="shared" si="194"/>
        <v/>
      </c>
      <c r="BL202" s="47" t="str">
        <f t="shared" si="195"/>
        <v/>
      </c>
      <c r="BM202" s="47" t="str">
        <f t="shared" si="196"/>
        <v/>
      </c>
      <c r="BN202" s="51" t="str">
        <f t="shared" si="197"/>
        <v/>
      </c>
      <c r="BO202" s="51" t="str">
        <f t="shared" si="198"/>
        <v/>
      </c>
      <c r="BP202" s="51" t="str">
        <f t="shared" si="199"/>
        <v/>
      </c>
      <c r="BQ202" s="51" t="str">
        <f t="shared" si="200"/>
        <v/>
      </c>
      <c r="BR202" s="51" t="str">
        <f t="shared" si="201"/>
        <v/>
      </c>
      <c r="BS202" s="51" t="str">
        <f t="shared" si="202"/>
        <v/>
      </c>
      <c r="BT202" s="47" t="str">
        <f t="shared" si="203"/>
        <v/>
      </c>
      <c r="BU202" s="59" t="s">
        <v>292</v>
      </c>
      <c r="BV202" s="48" t="s">
        <v>1748</v>
      </c>
      <c r="BW202" s="97"/>
      <c r="BX202" s="98"/>
      <c r="BY202" s="88"/>
      <c r="BZ202" s="99"/>
      <c r="CA202" s="100" t="s">
        <v>2342</v>
      </c>
      <c r="CB202" s="101" t="s">
        <v>1414</v>
      </c>
      <c r="CC202" s="101">
        <v>744</v>
      </c>
      <c r="CD202" s="100">
        <v>16.425000000000001</v>
      </c>
      <c r="CE202" s="103"/>
      <c r="CF202" s="101"/>
      <c r="CG202" s="101">
        <v>5.7960000000000003</v>
      </c>
      <c r="CH202" s="101"/>
      <c r="CI202" s="104"/>
      <c r="CJ202" s="105" t="s">
        <v>1414</v>
      </c>
      <c r="CL202" s="44"/>
      <c r="CN202" s="52">
        <f t="shared" si="204"/>
        <v>0</v>
      </c>
    </row>
    <row r="203" spans="1:92" ht="9.9499999999999993" hidden="1" customHeight="1" x14ac:dyDescent="0.2">
      <c r="A203" s="3"/>
      <c r="B203" s="3"/>
      <c r="C203" s="83" t="str">
        <f t="shared" si="130"/>
        <v/>
      </c>
      <c r="D203" s="83" t="str">
        <f t="shared" ref="D203:F203" si="206">IF($Q203&lt;&gt;"",IF(D57=0,"",D57),"")</f>
        <v/>
      </c>
      <c r="E203" s="83" t="str">
        <f t="shared" si="206"/>
        <v/>
      </c>
      <c r="F203" s="83" t="str">
        <f t="shared" si="206"/>
        <v/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136" t="str">
        <f t="shared" si="132"/>
        <v/>
      </c>
      <c r="R203" s="137" t="str">
        <f t="shared" si="133"/>
        <v/>
      </c>
      <c r="S203" s="121"/>
      <c r="T203" s="121"/>
      <c r="U203" s="83" t="str">
        <f t="shared" si="134"/>
        <v/>
      </c>
      <c r="V203" s="3"/>
      <c r="W203" s="3"/>
      <c r="X203" s="3"/>
      <c r="Y203" s="3"/>
      <c r="Z203" s="3"/>
      <c r="AA203" s="3"/>
      <c r="AB203" s="3"/>
      <c r="AC203" s="3"/>
      <c r="AD203" s="3" t="str">
        <f t="shared" ca="1" si="174"/>
        <v/>
      </c>
      <c r="AE203" s="3"/>
      <c r="AF203" s="3"/>
      <c r="AG203" s="3"/>
      <c r="AH203" s="3"/>
      <c r="AI203" s="3" t="str">
        <f t="shared" ca="1" si="167"/>
        <v/>
      </c>
      <c r="AJ203" s="3" t="str">
        <f t="shared" ca="1" si="168"/>
        <v/>
      </c>
      <c r="AK203" s="3"/>
      <c r="AL203" s="47" t="str">
        <f t="shared" ca="1" si="128"/>
        <v/>
      </c>
      <c r="AM203" s="119" t="str">
        <f t="shared" si="185"/>
        <v/>
      </c>
      <c r="AN203" s="118" t="str">
        <f ca="1">IF(AD203="","",IF(AD203="Min. objednávka",2-SUM($AN$7:AN202),IF(AD203="Spolu odhad",ROUND(SUM($AN$7:AN202),2),IF(AM203="","???",ROUND(AG203*AM203,2)))))</f>
        <v/>
      </c>
      <c r="AO203" s="3"/>
      <c r="AP203" s="3"/>
      <c r="AQ203" s="3"/>
      <c r="AR203" s="22">
        <f t="shared" si="186"/>
        <v>1</v>
      </c>
      <c r="AS203" s="3"/>
      <c r="AT203" s="3"/>
      <c r="AU203" s="3"/>
      <c r="AV203" s="3"/>
      <c r="AW203" s="3"/>
      <c r="AX203" s="47" t="str">
        <f>IF(MAX($AX$7:AX202)+1&lt;=$AS$4,MAX($AX$7:AX202)+1,"")</f>
        <v/>
      </c>
      <c r="AY203" s="47" t="str">
        <f>IF(MAX($AX$7:AX202)+1&gt;$AS$4,"",IF(AX203&lt;=$BC$7,VLOOKUP(AX203,BA$8:BB$299,2,FALSE),IF(AX203&lt;=$BE$7,VLOOKUP(AX203,BC$8:BD$299,2,FALSE),IF(AX203&lt;=MAX($BE$8:$BE$299),VLOOKUP(AX203,BE$8:BF$299,2,FALSE),IF(AX203=$AS$4,VLOOKUP(AX203,$AS$4:$AU$4,2,FALSE),"")))))</f>
        <v/>
      </c>
      <c r="AZ203" s="47" t="str">
        <f>IF(MAX($AX$7:AX202)+1&gt;$AS$4,"",IF(AX203&lt;=$BC$7,"",IF(AX203&lt;=$BE$7,MID(VLOOKUP(AX203,BC$8:BD$299,2,FALSE),1,1),IF(AX203&lt;=MAX($BE$8:$BE$299),MID(VLOOKUP(AX203,BE$8:BF$299,2,FALSE),1,1),IF(AX203&lt;=$AS$4,VLOOKUP(AX203,$AS$4:$AU$4,3,FALSE),"")))))</f>
        <v/>
      </c>
      <c r="BA203" s="49" t="str">
        <f>IF(AND(BB203&lt;&gt;"",ISNA(VLOOKUP(BB203,BB$7:BB202,1,FALSE))),MAX(BA$7:BA202)+1,"")</f>
        <v/>
      </c>
      <c r="BB203" s="50" t="str">
        <f t="shared" si="187"/>
        <v/>
      </c>
      <c r="BC203" s="49" t="str">
        <f>IF(AND(BD203&lt;&gt;"",ISNA(VLOOKUP(BD203,BD$7:BD202,1,FALSE))),MAX(BC$7:BC202)+1,"")</f>
        <v/>
      </c>
      <c r="BD203" s="50" t="str">
        <f t="shared" si="188"/>
        <v/>
      </c>
      <c r="BE203" s="49" t="str">
        <f>IF(AND(BF203&lt;&gt;"",ISNA(VLOOKUP(BF203,BF$7:BF202,1,FALSE))),MAX(BE$7:BE202)+1,"")</f>
        <v/>
      </c>
      <c r="BF203" s="50" t="str">
        <f t="shared" si="189"/>
        <v/>
      </c>
      <c r="BG203" s="50" t="str">
        <f t="shared" si="190"/>
        <v xml:space="preserve">22x0,5 </v>
      </c>
      <c r="BH203" s="50" t="str">
        <f t="shared" si="191"/>
        <v xml:space="preserve">22x2 </v>
      </c>
      <c r="BI203" s="47" t="str">
        <f t="shared" si="192"/>
        <v/>
      </c>
      <c r="BJ203" s="47" t="str">
        <f t="shared" si="193"/>
        <v/>
      </c>
      <c r="BK203" s="47" t="str">
        <f t="shared" si="194"/>
        <v/>
      </c>
      <c r="BL203" s="47" t="str">
        <f t="shared" si="195"/>
        <v/>
      </c>
      <c r="BM203" s="47" t="str">
        <f t="shared" si="196"/>
        <v/>
      </c>
      <c r="BN203" s="51" t="str">
        <f t="shared" si="197"/>
        <v/>
      </c>
      <c r="BO203" s="51" t="str">
        <f t="shared" si="198"/>
        <v/>
      </c>
      <c r="BP203" s="51" t="str">
        <f t="shared" si="199"/>
        <v/>
      </c>
      <c r="BQ203" s="51" t="str">
        <f t="shared" si="200"/>
        <v/>
      </c>
      <c r="BR203" s="51" t="str">
        <f t="shared" si="201"/>
        <v/>
      </c>
      <c r="BS203" s="51" t="str">
        <f t="shared" si="202"/>
        <v/>
      </c>
      <c r="BT203" s="47" t="str">
        <f t="shared" si="203"/>
        <v/>
      </c>
      <c r="BU203" s="59" t="s">
        <v>1525</v>
      </c>
      <c r="BV203" s="48" t="s">
        <v>1750</v>
      </c>
      <c r="BW203" s="97"/>
      <c r="BX203" s="98"/>
      <c r="BY203" s="88"/>
      <c r="BZ203" s="99"/>
      <c r="CA203" s="100" t="s">
        <v>2343</v>
      </c>
      <c r="CB203" s="101" t="s">
        <v>1415</v>
      </c>
      <c r="CC203" s="101">
        <v>745</v>
      </c>
      <c r="CD203" s="100">
        <v>15.075000000000001</v>
      </c>
      <c r="CE203" s="103"/>
      <c r="CF203" s="101"/>
      <c r="CG203" s="101">
        <v>5.7960000000000003</v>
      </c>
      <c r="CH203" s="101"/>
      <c r="CI203" s="104"/>
      <c r="CJ203" s="105" t="s">
        <v>1415</v>
      </c>
      <c r="CL203" s="44"/>
      <c r="CN203" s="52">
        <f t="shared" si="204"/>
        <v>0</v>
      </c>
    </row>
    <row r="204" spans="1:92" ht="9.9499999999999993" hidden="1" customHeight="1" x14ac:dyDescent="0.2">
      <c r="A204" s="3"/>
      <c r="B204" s="3"/>
      <c r="C204" s="83" t="str">
        <f t="shared" si="130"/>
        <v/>
      </c>
      <c r="D204" s="83" t="str">
        <f t="shared" ref="D204:F204" si="207">IF($Q204&lt;&gt;"",IF(D58=0,"",D58),"")</f>
        <v/>
      </c>
      <c r="E204" s="83" t="str">
        <f t="shared" si="207"/>
        <v/>
      </c>
      <c r="F204" s="83" t="str">
        <f t="shared" si="207"/>
        <v/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136" t="str">
        <f t="shared" si="132"/>
        <v/>
      </c>
      <c r="R204" s="137" t="str">
        <f t="shared" si="133"/>
        <v/>
      </c>
      <c r="S204" s="121"/>
      <c r="T204" s="121"/>
      <c r="U204" s="83" t="str">
        <f t="shared" si="134"/>
        <v/>
      </c>
      <c r="V204" s="3"/>
      <c r="W204" s="3"/>
      <c r="X204" s="3"/>
      <c r="Y204" s="3"/>
      <c r="Z204" s="3"/>
      <c r="AA204" s="3"/>
      <c r="AB204" s="3"/>
      <c r="AC204" s="3"/>
      <c r="AD204" s="3" t="str">
        <f t="shared" ca="1" si="174"/>
        <v/>
      </c>
      <c r="AE204" s="3"/>
      <c r="AF204" s="3"/>
      <c r="AG204" s="3"/>
      <c r="AH204" s="3"/>
      <c r="AI204" s="3" t="str">
        <f t="shared" ca="1" si="167"/>
        <v/>
      </c>
      <c r="AJ204" s="3" t="str">
        <f t="shared" ca="1" si="168"/>
        <v/>
      </c>
      <c r="AK204" s="3"/>
      <c r="AL204" s="47" t="str">
        <f t="shared" ca="1" si="128"/>
        <v/>
      </c>
      <c r="AM204" s="119" t="str">
        <f t="shared" si="185"/>
        <v/>
      </c>
      <c r="AN204" s="118" t="str">
        <f ca="1">IF(AD204="","",IF(AD204="Min. objednávka",2-SUM($AN$7:AN203),IF(AD204="Spolu odhad",ROUND(SUM($AN$7:AN203),2),IF(AM204="","???",ROUND(AG204*AM204,2)))))</f>
        <v/>
      </c>
      <c r="AO204" s="3"/>
      <c r="AP204" s="3"/>
      <c r="AQ204" s="3"/>
      <c r="AR204" s="22">
        <f t="shared" si="186"/>
        <v>1</v>
      </c>
      <c r="AS204" s="3"/>
      <c r="AT204" s="3"/>
      <c r="AU204" s="3"/>
      <c r="AV204" s="3"/>
      <c r="AW204" s="3"/>
      <c r="AX204" s="47" t="str">
        <f>IF(MAX($AX$7:AX203)+1&lt;=$AS$4,MAX($AX$7:AX203)+1,"")</f>
        <v/>
      </c>
      <c r="AY204" s="47" t="str">
        <f>IF(MAX($AX$7:AX203)+1&gt;$AS$4,"",IF(AX204&lt;=$BC$7,VLOOKUP(AX204,BA$8:BB$299,2,FALSE),IF(AX204&lt;=$BE$7,VLOOKUP(AX204,BC$8:BD$299,2,FALSE),IF(AX204&lt;=MAX($BE$8:$BE$299),VLOOKUP(AX204,BE$8:BF$299,2,FALSE),IF(AX204=$AS$4,VLOOKUP(AX204,$AS$4:$AU$4,2,FALSE),"")))))</f>
        <v/>
      </c>
      <c r="AZ204" s="47" t="str">
        <f>IF(MAX($AX$7:AX203)+1&gt;$AS$4,"",IF(AX204&lt;=$BC$7,"",IF(AX204&lt;=$BE$7,MID(VLOOKUP(AX204,BC$8:BD$299,2,FALSE),1,1),IF(AX204&lt;=MAX($BE$8:$BE$299),MID(VLOOKUP(AX204,BE$8:BF$299,2,FALSE),1,1),IF(AX204&lt;=$AS$4,VLOOKUP(AX204,$AS$4:$AU$4,3,FALSE),"")))))</f>
        <v/>
      </c>
      <c r="BA204" s="49" t="str">
        <f>IF(AND(BB204&lt;&gt;"",ISNA(VLOOKUP(BB204,BB$7:BB203,1,FALSE))),MAX(BA$7:BA203)+1,"")</f>
        <v/>
      </c>
      <c r="BB204" s="50" t="str">
        <f t="shared" si="187"/>
        <v/>
      </c>
      <c r="BC204" s="49" t="str">
        <f>IF(AND(BD204&lt;&gt;"",ISNA(VLOOKUP(BD204,BD$7:BD203,1,FALSE))),MAX(BC$7:BC203)+1,"")</f>
        <v/>
      </c>
      <c r="BD204" s="50" t="str">
        <f t="shared" si="188"/>
        <v/>
      </c>
      <c r="BE204" s="49" t="str">
        <f>IF(AND(BF204&lt;&gt;"",ISNA(VLOOKUP(BF204,BF$7:BF203,1,FALSE))),MAX(BE$7:BE203)+1,"")</f>
        <v/>
      </c>
      <c r="BF204" s="50" t="str">
        <f t="shared" si="189"/>
        <v/>
      </c>
      <c r="BG204" s="50" t="str">
        <f t="shared" si="190"/>
        <v xml:space="preserve">22x0,5 </v>
      </c>
      <c r="BH204" s="50" t="str">
        <f t="shared" si="191"/>
        <v xml:space="preserve">22x2 </v>
      </c>
      <c r="BI204" s="47" t="str">
        <f t="shared" si="192"/>
        <v/>
      </c>
      <c r="BJ204" s="47" t="str">
        <f t="shared" si="193"/>
        <v/>
      </c>
      <c r="BK204" s="47" t="str">
        <f t="shared" si="194"/>
        <v/>
      </c>
      <c r="BL204" s="47" t="str">
        <f t="shared" si="195"/>
        <v/>
      </c>
      <c r="BM204" s="47" t="str">
        <f t="shared" si="196"/>
        <v/>
      </c>
      <c r="BN204" s="51" t="str">
        <f t="shared" si="197"/>
        <v/>
      </c>
      <c r="BO204" s="51" t="str">
        <f t="shared" si="198"/>
        <v/>
      </c>
      <c r="BP204" s="51" t="str">
        <f t="shared" si="199"/>
        <v/>
      </c>
      <c r="BQ204" s="51" t="str">
        <f t="shared" si="200"/>
        <v/>
      </c>
      <c r="BR204" s="51" t="str">
        <f t="shared" si="201"/>
        <v/>
      </c>
      <c r="BS204" s="51" t="str">
        <f t="shared" si="202"/>
        <v/>
      </c>
      <c r="BT204" s="47" t="str">
        <f t="shared" si="203"/>
        <v/>
      </c>
      <c r="BU204" s="59" t="s">
        <v>1526</v>
      </c>
      <c r="BV204" s="48" t="s">
        <v>1752</v>
      </c>
      <c r="BW204" s="97"/>
      <c r="BX204" s="98"/>
      <c r="BY204" s="88"/>
      <c r="BZ204" s="99"/>
      <c r="CA204" s="100" t="s">
        <v>2344</v>
      </c>
      <c r="CB204" s="101" t="s">
        <v>207</v>
      </c>
      <c r="CC204" s="101">
        <v>511</v>
      </c>
      <c r="CD204" s="100">
        <v>10.875000000000002</v>
      </c>
      <c r="CE204" s="103"/>
      <c r="CF204" s="101"/>
      <c r="CG204" s="101">
        <v>5.7960000000000003</v>
      </c>
      <c r="CH204" s="101"/>
      <c r="CI204" s="104"/>
      <c r="CJ204" s="105" t="s">
        <v>207</v>
      </c>
      <c r="CL204" s="44"/>
      <c r="CN204" s="52">
        <f t="shared" si="204"/>
        <v>0</v>
      </c>
    </row>
    <row r="205" spans="1:92" ht="9.9499999999999993" hidden="1" customHeight="1" x14ac:dyDescent="0.2">
      <c r="A205" s="3"/>
      <c r="B205" s="3"/>
      <c r="C205" s="83" t="str">
        <f t="shared" si="130"/>
        <v/>
      </c>
      <c r="D205" s="83" t="str">
        <f t="shared" ref="D205:F205" si="208">IF($Q205&lt;&gt;"",IF(D59=0,"",D59),"")</f>
        <v/>
      </c>
      <c r="E205" s="83" t="str">
        <f t="shared" si="208"/>
        <v/>
      </c>
      <c r="F205" s="83" t="str">
        <f t="shared" si="208"/>
        <v/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136" t="str">
        <f t="shared" si="132"/>
        <v/>
      </c>
      <c r="R205" s="137" t="str">
        <f t="shared" si="133"/>
        <v/>
      </c>
      <c r="S205" s="121"/>
      <c r="T205" s="121"/>
      <c r="U205" s="83" t="str">
        <f t="shared" si="134"/>
        <v/>
      </c>
      <c r="V205" s="3"/>
      <c r="W205" s="3"/>
      <c r="X205" s="3"/>
      <c r="Y205" s="3"/>
      <c r="Z205" s="3"/>
      <c r="AA205" s="3"/>
      <c r="AB205" s="3"/>
      <c r="AC205" s="3"/>
      <c r="AD205" s="3" t="str">
        <f t="shared" ca="1" si="174"/>
        <v/>
      </c>
      <c r="AE205" s="3"/>
      <c r="AF205" s="3"/>
      <c r="AG205" s="3"/>
      <c r="AH205" s="3"/>
      <c r="AI205" s="3" t="str">
        <f t="shared" ca="1" si="167"/>
        <v/>
      </c>
      <c r="AJ205" s="3" t="str">
        <f t="shared" ca="1" si="168"/>
        <v/>
      </c>
      <c r="AK205" s="3"/>
      <c r="AL205" s="47" t="str">
        <f t="shared" ca="1" si="128"/>
        <v/>
      </c>
      <c r="AM205" s="119" t="str">
        <f t="shared" si="185"/>
        <v/>
      </c>
      <c r="AN205" s="118" t="str">
        <f ca="1">IF(AD205="","",IF(AD205="Min. objednávka",2-SUM($AN$7:AN204),IF(AD205="Spolu odhad",ROUND(SUM($AN$7:AN204),2),IF(AM205="","???",ROUND(AG205*AM205,2)))))</f>
        <v/>
      </c>
      <c r="AO205" s="3"/>
      <c r="AP205" s="3"/>
      <c r="AQ205" s="3"/>
      <c r="AR205" s="22">
        <f t="shared" si="186"/>
        <v>1</v>
      </c>
      <c r="AS205" s="3"/>
      <c r="AT205" s="3"/>
      <c r="AU205" s="3"/>
      <c r="AV205" s="3"/>
      <c r="AW205" s="3"/>
      <c r="AX205" s="47" t="str">
        <f>IF(MAX($AX$7:AX204)+1&lt;=$AS$4,MAX($AX$7:AX204)+1,"")</f>
        <v/>
      </c>
      <c r="AY205" s="47" t="str">
        <f>IF(MAX($AX$7:AX204)+1&gt;$AS$4,"",IF(AX205&lt;=$BC$7,VLOOKUP(AX205,BA$8:BB$299,2,FALSE),IF(AX205&lt;=$BE$7,VLOOKUP(AX205,BC$8:BD$299,2,FALSE),IF(AX205&lt;=MAX($BE$8:$BE$299),VLOOKUP(AX205,BE$8:BF$299,2,FALSE),IF(AX205=$AS$4,VLOOKUP(AX205,$AS$4:$AU$4,2,FALSE),"")))))</f>
        <v/>
      </c>
      <c r="AZ205" s="47" t="str">
        <f>IF(MAX($AX$7:AX204)+1&gt;$AS$4,"",IF(AX205&lt;=$BC$7,"",IF(AX205&lt;=$BE$7,MID(VLOOKUP(AX205,BC$8:BD$299,2,FALSE),1,1),IF(AX205&lt;=MAX($BE$8:$BE$299),MID(VLOOKUP(AX205,BE$8:BF$299,2,FALSE),1,1),IF(AX205&lt;=$AS$4,VLOOKUP(AX205,$AS$4:$AU$4,3,FALSE),"")))))</f>
        <v/>
      </c>
      <c r="BA205" s="49" t="str">
        <f>IF(AND(BB205&lt;&gt;"",ISNA(VLOOKUP(BB205,BB$7:BB204,1,FALSE))),MAX(BA$7:BA204)+1,"")</f>
        <v/>
      </c>
      <c r="BB205" s="50" t="str">
        <f t="shared" si="187"/>
        <v/>
      </c>
      <c r="BC205" s="49" t="str">
        <f>IF(AND(BD205&lt;&gt;"",ISNA(VLOOKUP(BD205,BD$7:BD204,1,FALSE))),MAX(BC$7:BC204)+1,"")</f>
        <v/>
      </c>
      <c r="BD205" s="50" t="str">
        <f t="shared" si="188"/>
        <v/>
      </c>
      <c r="BE205" s="49" t="str">
        <f>IF(AND(BF205&lt;&gt;"",ISNA(VLOOKUP(BF205,BF$7:BF204,1,FALSE))),MAX(BE$7:BE204)+1,"")</f>
        <v/>
      </c>
      <c r="BF205" s="50" t="str">
        <f t="shared" si="189"/>
        <v/>
      </c>
      <c r="BG205" s="50" t="str">
        <f t="shared" si="190"/>
        <v xml:space="preserve">22x0,5 </v>
      </c>
      <c r="BH205" s="50" t="str">
        <f t="shared" si="191"/>
        <v xml:space="preserve">22x2 </v>
      </c>
      <c r="BI205" s="47" t="str">
        <f t="shared" si="192"/>
        <v/>
      </c>
      <c r="BJ205" s="47" t="str">
        <f t="shared" si="193"/>
        <v/>
      </c>
      <c r="BK205" s="47" t="str">
        <f t="shared" si="194"/>
        <v/>
      </c>
      <c r="BL205" s="47" t="str">
        <f t="shared" si="195"/>
        <v/>
      </c>
      <c r="BM205" s="47" t="str">
        <f t="shared" si="196"/>
        <v/>
      </c>
      <c r="BN205" s="51" t="str">
        <f t="shared" si="197"/>
        <v/>
      </c>
      <c r="BO205" s="51" t="str">
        <f t="shared" si="198"/>
        <v/>
      </c>
      <c r="BP205" s="51" t="str">
        <f t="shared" si="199"/>
        <v/>
      </c>
      <c r="BQ205" s="51" t="str">
        <f t="shared" si="200"/>
        <v/>
      </c>
      <c r="BR205" s="51" t="str">
        <f t="shared" si="201"/>
        <v/>
      </c>
      <c r="BS205" s="51" t="str">
        <f t="shared" si="202"/>
        <v/>
      </c>
      <c r="BT205" s="47" t="str">
        <f t="shared" si="203"/>
        <v/>
      </c>
      <c r="BU205" s="59" t="s">
        <v>1527</v>
      </c>
      <c r="BV205" s="48" t="s">
        <v>1754</v>
      </c>
      <c r="BW205" s="97"/>
      <c r="BX205" s="98"/>
      <c r="BY205" s="88"/>
      <c r="BZ205" s="99"/>
      <c r="CA205" s="100" t="s">
        <v>2345</v>
      </c>
      <c r="CB205" s="101" t="s">
        <v>917</v>
      </c>
      <c r="CC205" s="101">
        <v>512</v>
      </c>
      <c r="CD205" s="100">
        <v>8.8000000000000007</v>
      </c>
      <c r="CE205" s="103"/>
      <c r="CF205" s="101"/>
      <c r="CG205" s="101">
        <v>5.7960000000000003</v>
      </c>
      <c r="CH205" s="101"/>
      <c r="CI205" s="104"/>
      <c r="CJ205" s="105" t="s">
        <v>917</v>
      </c>
      <c r="CL205" s="44"/>
      <c r="CN205" s="52">
        <f t="shared" si="204"/>
        <v>0</v>
      </c>
    </row>
    <row r="206" spans="1:92" ht="9.9499999999999993" hidden="1" customHeight="1" x14ac:dyDescent="0.2">
      <c r="A206" s="3"/>
      <c r="B206" s="3"/>
      <c r="C206" s="83" t="str">
        <f t="shared" si="130"/>
        <v/>
      </c>
      <c r="D206" s="83" t="str">
        <f t="shared" ref="D206:F206" si="209">IF($Q206&lt;&gt;"",IF(D60=0,"",D60),"")</f>
        <v/>
      </c>
      <c r="E206" s="83" t="str">
        <f t="shared" si="209"/>
        <v/>
      </c>
      <c r="F206" s="83" t="str">
        <f t="shared" si="209"/>
        <v/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136" t="str">
        <f t="shared" si="132"/>
        <v/>
      </c>
      <c r="R206" s="137" t="str">
        <f t="shared" si="133"/>
        <v/>
      </c>
      <c r="S206" s="121"/>
      <c r="T206" s="121"/>
      <c r="U206" s="83" t="str">
        <f t="shared" si="134"/>
        <v/>
      </c>
      <c r="V206" s="3"/>
      <c r="W206" s="3"/>
      <c r="X206" s="3"/>
      <c r="Y206" s="3"/>
      <c r="Z206" s="3"/>
      <c r="AA206" s="3"/>
      <c r="AB206" s="3"/>
      <c r="AC206" s="3"/>
      <c r="AD206" s="3" t="str">
        <f t="shared" ca="1" si="174"/>
        <v/>
      </c>
      <c r="AE206" s="3"/>
      <c r="AF206" s="3"/>
      <c r="AG206" s="3"/>
      <c r="AH206" s="3"/>
      <c r="AI206" s="3" t="str">
        <f t="shared" ca="1" si="167"/>
        <v/>
      </c>
      <c r="AJ206" s="3" t="str">
        <f t="shared" ca="1" si="168"/>
        <v/>
      </c>
      <c r="AK206" s="3"/>
      <c r="AL206" s="47" t="str">
        <f t="shared" ca="1" si="128"/>
        <v/>
      </c>
      <c r="AM206" s="119" t="str">
        <f t="shared" si="185"/>
        <v/>
      </c>
      <c r="AN206" s="118" t="str">
        <f ca="1">IF(AD206="","",IF(AD206="Min. objednávka",2-SUM($AN$7:AN205),IF(AD206="Spolu odhad",ROUND(SUM($AN$7:AN205),2),IF(AM206="","???",ROUND(AG206*AM206,2)))))</f>
        <v/>
      </c>
      <c r="AO206" s="3"/>
      <c r="AP206" s="3"/>
      <c r="AQ206" s="3"/>
      <c r="AR206" s="22">
        <f t="shared" si="186"/>
        <v>1</v>
      </c>
      <c r="AS206" s="3"/>
      <c r="AT206" s="3"/>
      <c r="AU206" s="3"/>
      <c r="AV206" s="3"/>
      <c r="AW206" s="3"/>
      <c r="AX206" s="47" t="str">
        <f>IF(MAX($AX$7:AX205)+1&lt;=$AS$4,MAX($AX$7:AX205)+1,"")</f>
        <v/>
      </c>
      <c r="AY206" s="47" t="str">
        <f>IF(MAX($AX$7:AX205)+1&gt;$AS$4,"",IF(AX206&lt;=$BC$7,VLOOKUP(AX206,BA$8:BB$299,2,FALSE),IF(AX206&lt;=$BE$7,VLOOKUP(AX206,BC$8:BD$299,2,FALSE),IF(AX206&lt;=MAX($BE$8:$BE$299),VLOOKUP(AX206,BE$8:BF$299,2,FALSE),IF(AX206=$AS$4,VLOOKUP(AX206,$AS$4:$AU$4,2,FALSE),"")))))</f>
        <v/>
      </c>
      <c r="AZ206" s="47" t="str">
        <f>IF(MAX($AX$7:AX205)+1&gt;$AS$4,"",IF(AX206&lt;=$BC$7,"",IF(AX206&lt;=$BE$7,MID(VLOOKUP(AX206,BC$8:BD$299,2,FALSE),1,1),IF(AX206&lt;=MAX($BE$8:$BE$299),MID(VLOOKUP(AX206,BE$8:BF$299,2,FALSE),1,1),IF(AX206&lt;=$AS$4,VLOOKUP(AX206,$AS$4:$AU$4,3,FALSE),"")))))</f>
        <v/>
      </c>
      <c r="BA206" s="49" t="str">
        <f>IF(AND(BB206&lt;&gt;"",ISNA(VLOOKUP(BB206,BB$7:BB205,1,FALSE))),MAX(BA$7:BA205)+1,"")</f>
        <v/>
      </c>
      <c r="BB206" s="50" t="str">
        <f t="shared" si="187"/>
        <v/>
      </c>
      <c r="BC206" s="49" t="str">
        <f>IF(AND(BD206&lt;&gt;"",ISNA(VLOOKUP(BD206,BD$7:BD205,1,FALSE))),MAX(BC$7:BC205)+1,"")</f>
        <v/>
      </c>
      <c r="BD206" s="50" t="str">
        <f t="shared" si="188"/>
        <v/>
      </c>
      <c r="BE206" s="49" t="str">
        <f>IF(AND(BF206&lt;&gt;"",ISNA(VLOOKUP(BF206,BF$7:BF205,1,FALSE))),MAX(BE$7:BE205)+1,"")</f>
        <v/>
      </c>
      <c r="BF206" s="50" t="str">
        <f t="shared" si="189"/>
        <v/>
      </c>
      <c r="BG206" s="50" t="str">
        <f t="shared" si="190"/>
        <v xml:space="preserve">22x0,5 </v>
      </c>
      <c r="BH206" s="50" t="str">
        <f t="shared" si="191"/>
        <v xml:space="preserve">22x2 </v>
      </c>
      <c r="BI206" s="47" t="str">
        <f t="shared" si="192"/>
        <v/>
      </c>
      <c r="BJ206" s="47" t="str">
        <f t="shared" si="193"/>
        <v/>
      </c>
      <c r="BK206" s="47" t="str">
        <f t="shared" si="194"/>
        <v/>
      </c>
      <c r="BL206" s="47" t="str">
        <f t="shared" si="195"/>
        <v/>
      </c>
      <c r="BM206" s="47" t="str">
        <f t="shared" si="196"/>
        <v/>
      </c>
      <c r="BN206" s="51" t="str">
        <f t="shared" si="197"/>
        <v/>
      </c>
      <c r="BO206" s="51" t="str">
        <f t="shared" si="198"/>
        <v/>
      </c>
      <c r="BP206" s="51" t="str">
        <f t="shared" si="199"/>
        <v/>
      </c>
      <c r="BQ206" s="51" t="str">
        <f t="shared" si="200"/>
        <v/>
      </c>
      <c r="BR206" s="51" t="str">
        <f t="shared" si="201"/>
        <v/>
      </c>
      <c r="BS206" s="51" t="str">
        <f t="shared" si="202"/>
        <v/>
      </c>
      <c r="BT206" s="47" t="str">
        <f t="shared" si="203"/>
        <v/>
      </c>
      <c r="BU206" s="59" t="s">
        <v>1528</v>
      </c>
      <c r="BV206" s="48" t="s">
        <v>1756</v>
      </c>
      <c r="BW206" s="97"/>
      <c r="BX206" s="98"/>
      <c r="BY206" s="88"/>
      <c r="BZ206" s="99"/>
      <c r="CA206" s="100" t="s">
        <v>2346</v>
      </c>
      <c r="CB206" s="101" t="s">
        <v>1416</v>
      </c>
      <c r="CC206" s="101">
        <v>746</v>
      </c>
      <c r="CD206" s="100">
        <v>13.316666666666668</v>
      </c>
      <c r="CE206" s="103"/>
      <c r="CF206" s="101"/>
      <c r="CG206" s="101">
        <v>5.7960000000000003</v>
      </c>
      <c r="CH206" s="101"/>
      <c r="CI206" s="104"/>
      <c r="CJ206" s="105" t="s">
        <v>1416</v>
      </c>
      <c r="CL206" s="44"/>
      <c r="CN206" s="52">
        <f t="shared" si="204"/>
        <v>0</v>
      </c>
    </row>
    <row r="207" spans="1:92" ht="9.9499999999999993" hidden="1" customHeight="1" x14ac:dyDescent="0.2">
      <c r="A207" s="3"/>
      <c r="B207" s="3"/>
      <c r="C207" s="83" t="str">
        <f t="shared" si="130"/>
        <v/>
      </c>
      <c r="D207" s="83" t="str">
        <f t="shared" ref="D207:F207" si="210">IF($Q207&lt;&gt;"",IF(D61=0,"",D61),"")</f>
        <v/>
      </c>
      <c r="E207" s="83" t="str">
        <f t="shared" si="210"/>
        <v/>
      </c>
      <c r="F207" s="83" t="str">
        <f t="shared" si="210"/>
        <v/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136" t="str">
        <f t="shared" si="132"/>
        <v/>
      </c>
      <c r="R207" s="137" t="str">
        <f t="shared" si="133"/>
        <v/>
      </c>
      <c r="S207" s="121"/>
      <c r="T207" s="121"/>
      <c r="U207" s="83" t="str">
        <f t="shared" si="134"/>
        <v/>
      </c>
      <c r="V207" s="3"/>
      <c r="W207" s="3"/>
      <c r="X207" s="3"/>
      <c r="Y207" s="3"/>
      <c r="Z207" s="3"/>
      <c r="AA207" s="3"/>
      <c r="AB207" s="3"/>
      <c r="AC207" s="3"/>
      <c r="AD207" s="3" t="str">
        <f t="shared" ca="1" si="174"/>
        <v/>
      </c>
      <c r="AE207" s="3"/>
      <c r="AF207" s="3"/>
      <c r="AG207" s="3"/>
      <c r="AH207" s="3"/>
      <c r="AI207" s="3" t="str">
        <f t="shared" ca="1" si="167"/>
        <v/>
      </c>
      <c r="AJ207" s="3" t="str">
        <f t="shared" ca="1" si="168"/>
        <v/>
      </c>
      <c r="AK207" s="3"/>
      <c r="AL207" s="47" t="str">
        <f t="shared" ca="1" si="128"/>
        <v/>
      </c>
      <c r="AM207" s="119" t="str">
        <f t="shared" si="185"/>
        <v/>
      </c>
      <c r="AN207" s="118" t="str">
        <f ca="1">IF(AD207="","",IF(AD207="Min. objednávka",2-SUM($AN$7:AN206),IF(AD207="Spolu odhad",ROUND(SUM($AN$7:AN206),2),IF(AM207="","???",ROUND(AG207*AM207,2)))))</f>
        <v/>
      </c>
      <c r="AO207" s="3"/>
      <c r="AP207" s="3"/>
      <c r="AQ207" s="3"/>
      <c r="AR207" s="22">
        <f t="shared" si="186"/>
        <v>1</v>
      </c>
      <c r="AS207" s="3"/>
      <c r="AT207" s="3"/>
      <c r="AU207" s="3"/>
      <c r="AV207" s="3"/>
      <c r="AW207" s="3"/>
      <c r="AX207" s="47" t="str">
        <f>IF(MAX($AX$7:AX206)+1&lt;=$AS$4,MAX($AX$7:AX206)+1,"")</f>
        <v/>
      </c>
      <c r="AY207" s="47" t="str">
        <f>IF(MAX($AX$7:AX206)+1&gt;$AS$4,"",IF(AX207&lt;=$BC$7,VLOOKUP(AX207,BA$8:BB$299,2,FALSE),IF(AX207&lt;=$BE$7,VLOOKUP(AX207,BC$8:BD$299,2,FALSE),IF(AX207&lt;=MAX($BE$8:$BE$299),VLOOKUP(AX207,BE$8:BF$299,2,FALSE),IF(AX207=$AS$4,VLOOKUP(AX207,$AS$4:$AU$4,2,FALSE),"")))))</f>
        <v/>
      </c>
      <c r="AZ207" s="47" t="str">
        <f>IF(MAX($AX$7:AX206)+1&gt;$AS$4,"",IF(AX207&lt;=$BC$7,"",IF(AX207&lt;=$BE$7,MID(VLOOKUP(AX207,BC$8:BD$299,2,FALSE),1,1),IF(AX207&lt;=MAX($BE$8:$BE$299),MID(VLOOKUP(AX207,BE$8:BF$299,2,FALSE),1,1),IF(AX207&lt;=$AS$4,VLOOKUP(AX207,$AS$4:$AU$4,3,FALSE),"")))))</f>
        <v/>
      </c>
      <c r="BA207" s="49" t="str">
        <f>IF(AND(BB207&lt;&gt;"",ISNA(VLOOKUP(BB207,BB$7:BB206,1,FALSE))),MAX(BA$7:BA206)+1,"")</f>
        <v/>
      </c>
      <c r="BB207" s="50" t="str">
        <f t="shared" si="187"/>
        <v/>
      </c>
      <c r="BC207" s="49" t="str">
        <f>IF(AND(BD207&lt;&gt;"",ISNA(VLOOKUP(BD207,BD$7:BD206,1,FALSE))),MAX(BC$7:BC206)+1,"")</f>
        <v/>
      </c>
      <c r="BD207" s="50" t="str">
        <f t="shared" si="188"/>
        <v/>
      </c>
      <c r="BE207" s="49" t="str">
        <f>IF(AND(BF207&lt;&gt;"",ISNA(VLOOKUP(BF207,BF$7:BF206,1,FALSE))),MAX(BE$7:BE206)+1,"")</f>
        <v/>
      </c>
      <c r="BF207" s="50" t="str">
        <f t="shared" si="189"/>
        <v/>
      </c>
      <c r="BG207" s="50" t="str">
        <f t="shared" si="190"/>
        <v xml:space="preserve">22x0,5 </v>
      </c>
      <c r="BH207" s="50" t="str">
        <f t="shared" si="191"/>
        <v xml:space="preserve">22x2 </v>
      </c>
      <c r="BI207" s="47" t="str">
        <f t="shared" si="192"/>
        <v/>
      </c>
      <c r="BJ207" s="47" t="str">
        <f t="shared" si="193"/>
        <v/>
      </c>
      <c r="BK207" s="47" t="str">
        <f t="shared" si="194"/>
        <v/>
      </c>
      <c r="BL207" s="47" t="str">
        <f t="shared" si="195"/>
        <v/>
      </c>
      <c r="BM207" s="47" t="str">
        <f t="shared" si="196"/>
        <v/>
      </c>
      <c r="BN207" s="51" t="str">
        <f t="shared" si="197"/>
        <v/>
      </c>
      <c r="BO207" s="51" t="str">
        <f t="shared" si="198"/>
        <v/>
      </c>
      <c r="BP207" s="51" t="str">
        <f t="shared" si="199"/>
        <v/>
      </c>
      <c r="BQ207" s="51" t="str">
        <f t="shared" si="200"/>
        <v/>
      </c>
      <c r="BR207" s="51" t="str">
        <f t="shared" si="201"/>
        <v/>
      </c>
      <c r="BS207" s="51" t="str">
        <f t="shared" si="202"/>
        <v/>
      </c>
      <c r="BT207" s="47" t="str">
        <f t="shared" si="203"/>
        <v/>
      </c>
      <c r="BU207" s="59" t="s">
        <v>1529</v>
      </c>
      <c r="BV207" s="48" t="s">
        <v>1758</v>
      </c>
      <c r="BW207" s="97"/>
      <c r="BX207" s="98"/>
      <c r="BY207" s="88"/>
      <c r="BZ207" s="99"/>
      <c r="CA207" s="100" t="s">
        <v>2347</v>
      </c>
      <c r="CB207" s="101" t="s">
        <v>208</v>
      </c>
      <c r="CC207" s="101">
        <v>513</v>
      </c>
      <c r="CD207" s="100">
        <v>13.158333333333333</v>
      </c>
      <c r="CE207" s="103"/>
      <c r="CF207" s="101"/>
      <c r="CG207" s="101">
        <v>5.7960000000000003</v>
      </c>
      <c r="CH207" s="101"/>
      <c r="CI207" s="104"/>
      <c r="CJ207" s="105" t="s">
        <v>208</v>
      </c>
      <c r="CL207" s="44"/>
      <c r="CN207" s="52">
        <f t="shared" si="204"/>
        <v>0</v>
      </c>
    </row>
    <row r="208" spans="1:92" ht="9.9499999999999993" hidden="1" customHeight="1" x14ac:dyDescent="0.2">
      <c r="A208" s="3"/>
      <c r="B208" s="3"/>
      <c r="C208" s="83" t="str">
        <f t="shared" si="130"/>
        <v/>
      </c>
      <c r="D208" s="83" t="str">
        <f t="shared" ref="D208:F208" si="211">IF($Q208&lt;&gt;"",IF(D62=0,"",D62),"")</f>
        <v/>
      </c>
      <c r="E208" s="83" t="str">
        <f t="shared" si="211"/>
        <v/>
      </c>
      <c r="F208" s="83" t="str">
        <f t="shared" si="211"/>
        <v/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136" t="str">
        <f t="shared" si="132"/>
        <v/>
      </c>
      <c r="R208" s="137" t="str">
        <f t="shared" si="133"/>
        <v/>
      </c>
      <c r="S208" s="121"/>
      <c r="T208" s="121"/>
      <c r="U208" s="83" t="str">
        <f t="shared" si="134"/>
        <v/>
      </c>
      <c r="V208" s="3"/>
      <c r="W208" s="3"/>
      <c r="X208" s="3"/>
      <c r="Y208" s="3"/>
      <c r="Z208" s="3"/>
      <c r="AA208" s="3"/>
      <c r="AB208" s="3"/>
      <c r="AC208" s="3"/>
      <c r="AD208" s="3" t="str">
        <f t="shared" ca="1" si="174"/>
        <v/>
      </c>
      <c r="AE208" s="3"/>
      <c r="AF208" s="3"/>
      <c r="AG208" s="3"/>
      <c r="AH208" s="3"/>
      <c r="AI208" s="3" t="str">
        <f t="shared" ca="1" si="167"/>
        <v/>
      </c>
      <c r="AJ208" s="3" t="str">
        <f t="shared" ca="1" si="168"/>
        <v/>
      </c>
      <c r="AK208" s="3"/>
      <c r="AL208" s="47" t="str">
        <f t="shared" ca="1" si="128"/>
        <v/>
      </c>
      <c r="AM208" s="119" t="str">
        <f t="shared" si="185"/>
        <v/>
      </c>
      <c r="AN208" s="118" t="str">
        <f ca="1">IF(AD208="","",IF(AD208="Min. objednávka",2-SUM($AN$7:AN207),IF(AD208="Spolu odhad",ROUND(SUM($AN$7:AN207),2),IF(AM208="","???",ROUND(AG208*AM208,2)))))</f>
        <v/>
      </c>
      <c r="AO208" s="3"/>
      <c r="AP208" s="3"/>
      <c r="AQ208" s="3"/>
      <c r="AR208" s="22">
        <f t="shared" si="186"/>
        <v>1</v>
      </c>
      <c r="AS208" s="3"/>
      <c r="AT208" s="3"/>
      <c r="AU208" s="3"/>
      <c r="AV208" s="3"/>
      <c r="AW208" s="3"/>
      <c r="AX208" s="47" t="str">
        <f>IF(MAX($AX$7:AX207)+1&lt;=$AS$4,MAX($AX$7:AX207)+1,"")</f>
        <v/>
      </c>
      <c r="AY208" s="47" t="str">
        <f>IF(MAX($AX$7:AX207)+1&gt;$AS$4,"",IF(AX208&lt;=$BC$7,VLOOKUP(AX208,BA$8:BB$299,2,FALSE),IF(AX208&lt;=$BE$7,VLOOKUP(AX208,BC$8:BD$299,2,FALSE),IF(AX208&lt;=MAX($BE$8:$BE$299),VLOOKUP(AX208,BE$8:BF$299,2,FALSE),IF(AX208=$AS$4,VLOOKUP(AX208,$AS$4:$AU$4,2,FALSE),"")))))</f>
        <v/>
      </c>
      <c r="AZ208" s="47" t="str">
        <f>IF(MAX($AX$7:AX207)+1&gt;$AS$4,"",IF(AX208&lt;=$BC$7,"",IF(AX208&lt;=$BE$7,MID(VLOOKUP(AX208,BC$8:BD$299,2,FALSE),1,1),IF(AX208&lt;=MAX($BE$8:$BE$299),MID(VLOOKUP(AX208,BE$8:BF$299,2,FALSE),1,1),IF(AX208&lt;=$AS$4,VLOOKUP(AX208,$AS$4:$AU$4,3,FALSE),"")))))</f>
        <v/>
      </c>
      <c r="BA208" s="49" t="str">
        <f>IF(AND(BB208&lt;&gt;"",ISNA(VLOOKUP(BB208,BB$7:BB207,1,FALSE))),MAX(BA$7:BA207)+1,"")</f>
        <v/>
      </c>
      <c r="BB208" s="50" t="str">
        <f t="shared" si="187"/>
        <v/>
      </c>
      <c r="BC208" s="49" t="str">
        <f>IF(AND(BD208&lt;&gt;"",ISNA(VLOOKUP(BD208,BD$7:BD207,1,FALSE))),MAX(BC$7:BC207)+1,"")</f>
        <v/>
      </c>
      <c r="BD208" s="50" t="str">
        <f t="shared" si="188"/>
        <v/>
      </c>
      <c r="BE208" s="49" t="str">
        <f>IF(AND(BF208&lt;&gt;"",ISNA(VLOOKUP(BF208,BF$7:BF207,1,FALSE))),MAX(BE$7:BE207)+1,"")</f>
        <v/>
      </c>
      <c r="BF208" s="50" t="str">
        <f t="shared" si="189"/>
        <v/>
      </c>
      <c r="BG208" s="50" t="str">
        <f t="shared" si="190"/>
        <v xml:space="preserve">22x0,5 </v>
      </c>
      <c r="BH208" s="50" t="str">
        <f t="shared" si="191"/>
        <v xml:space="preserve">22x2 </v>
      </c>
      <c r="BI208" s="47" t="str">
        <f t="shared" si="192"/>
        <v/>
      </c>
      <c r="BJ208" s="47" t="str">
        <f t="shared" si="193"/>
        <v/>
      </c>
      <c r="BK208" s="47" t="str">
        <f t="shared" si="194"/>
        <v/>
      </c>
      <c r="BL208" s="47" t="str">
        <f t="shared" si="195"/>
        <v/>
      </c>
      <c r="BM208" s="47" t="str">
        <f t="shared" si="196"/>
        <v/>
      </c>
      <c r="BN208" s="51" t="str">
        <f t="shared" si="197"/>
        <v/>
      </c>
      <c r="BO208" s="51" t="str">
        <f t="shared" si="198"/>
        <v/>
      </c>
      <c r="BP208" s="51" t="str">
        <f t="shared" si="199"/>
        <v/>
      </c>
      <c r="BQ208" s="51" t="str">
        <f t="shared" si="200"/>
        <v/>
      </c>
      <c r="BR208" s="51" t="str">
        <f t="shared" si="201"/>
        <v/>
      </c>
      <c r="BS208" s="51" t="str">
        <f t="shared" si="202"/>
        <v/>
      </c>
      <c r="BT208" s="47" t="str">
        <f t="shared" si="203"/>
        <v/>
      </c>
      <c r="BU208" s="59" t="s">
        <v>1530</v>
      </c>
      <c r="BV208" s="48" t="s">
        <v>1760</v>
      </c>
      <c r="BW208" s="97"/>
      <c r="BX208" s="98"/>
      <c r="BY208" s="88"/>
      <c r="BZ208" s="99"/>
      <c r="CA208" s="100" t="s">
        <v>2348</v>
      </c>
      <c r="CB208" s="101" t="s">
        <v>209</v>
      </c>
      <c r="CC208" s="101">
        <v>514</v>
      </c>
      <c r="CD208" s="100">
        <v>15.075000000000001</v>
      </c>
      <c r="CE208" s="103"/>
      <c r="CF208" s="101"/>
      <c r="CG208" s="101">
        <v>5.7960000000000003</v>
      </c>
      <c r="CH208" s="101"/>
      <c r="CI208" s="104"/>
      <c r="CJ208" s="105" t="s">
        <v>209</v>
      </c>
      <c r="CL208" s="44"/>
      <c r="CN208" s="52">
        <f t="shared" si="204"/>
        <v>0</v>
      </c>
    </row>
    <row r="209" spans="1:92" ht="9.9499999999999993" hidden="1" customHeight="1" x14ac:dyDescent="0.2">
      <c r="A209" s="3"/>
      <c r="B209" s="3"/>
      <c r="C209" s="83" t="str">
        <f t="shared" si="130"/>
        <v/>
      </c>
      <c r="D209" s="83" t="str">
        <f t="shared" ref="D209:F209" si="212">IF($Q209&lt;&gt;"",IF(D63=0,"",D63),"")</f>
        <v/>
      </c>
      <c r="E209" s="83" t="str">
        <f t="shared" si="212"/>
        <v/>
      </c>
      <c r="F209" s="83" t="str">
        <f t="shared" si="212"/>
        <v/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136" t="str">
        <f t="shared" si="132"/>
        <v/>
      </c>
      <c r="R209" s="137" t="str">
        <f t="shared" si="133"/>
        <v/>
      </c>
      <c r="S209" s="121"/>
      <c r="T209" s="121"/>
      <c r="U209" s="83" t="str">
        <f t="shared" si="134"/>
        <v/>
      </c>
      <c r="V209" s="3"/>
      <c r="W209" s="3"/>
      <c r="X209" s="3"/>
      <c r="Y209" s="3"/>
      <c r="Z209" s="3"/>
      <c r="AA209" s="3"/>
      <c r="AB209" s="3"/>
      <c r="AC209" s="3"/>
      <c r="AD209" s="3" t="str">
        <f t="shared" ca="1" si="174"/>
        <v/>
      </c>
      <c r="AE209" s="3"/>
      <c r="AF209" s="3"/>
      <c r="AG209" s="3"/>
      <c r="AH209" s="3"/>
      <c r="AI209" s="3" t="str">
        <f t="shared" ca="1" si="167"/>
        <v/>
      </c>
      <c r="AJ209" s="3" t="str">
        <f t="shared" ca="1" si="168"/>
        <v/>
      </c>
      <c r="AK209" s="3"/>
      <c r="AL209" s="47" t="str">
        <f t="shared" ca="1" si="128"/>
        <v/>
      </c>
      <c r="AM209" s="119" t="str">
        <f t="shared" si="185"/>
        <v/>
      </c>
      <c r="AN209" s="118" t="str">
        <f ca="1">IF(AD209="","",IF(AD209="Min. objednávka",2-SUM($AN$7:AN208),IF(AD209="Spolu odhad",ROUND(SUM($AN$7:AN208),2),IF(AM209="","???",ROUND(AG209*AM209,2)))))</f>
        <v/>
      </c>
      <c r="AO209" s="3"/>
      <c r="AP209" s="3"/>
      <c r="AQ209" s="3"/>
      <c r="AR209" s="22">
        <f t="shared" si="186"/>
        <v>1</v>
      </c>
      <c r="AS209" s="3"/>
      <c r="AT209" s="3"/>
      <c r="AU209" s="3"/>
      <c r="AV209" s="3"/>
      <c r="AW209" s="3"/>
      <c r="AX209" s="47" t="str">
        <f>IF(MAX($AX$7:AX208)+1&lt;=$AS$4,MAX($AX$7:AX208)+1,"")</f>
        <v/>
      </c>
      <c r="AY209" s="47" t="str">
        <f>IF(MAX($AX$7:AX208)+1&gt;$AS$4,"",IF(AX209&lt;=$BC$7,VLOOKUP(AX209,BA$8:BB$299,2,FALSE),IF(AX209&lt;=$BE$7,VLOOKUP(AX209,BC$8:BD$299,2,FALSE),IF(AX209&lt;=MAX($BE$8:$BE$299),VLOOKUP(AX209,BE$8:BF$299,2,FALSE),IF(AX209=$AS$4,VLOOKUP(AX209,$AS$4:$AU$4,2,FALSE),"")))))</f>
        <v/>
      </c>
      <c r="AZ209" s="47" t="str">
        <f>IF(MAX($AX$7:AX208)+1&gt;$AS$4,"",IF(AX209&lt;=$BC$7,"",IF(AX209&lt;=$BE$7,MID(VLOOKUP(AX209,BC$8:BD$299,2,FALSE),1,1),IF(AX209&lt;=MAX($BE$8:$BE$299),MID(VLOOKUP(AX209,BE$8:BF$299,2,FALSE),1,1),IF(AX209&lt;=$AS$4,VLOOKUP(AX209,$AS$4:$AU$4,3,FALSE),"")))))</f>
        <v/>
      </c>
      <c r="BA209" s="49" t="str">
        <f>IF(AND(BB209&lt;&gt;"",ISNA(VLOOKUP(BB209,BB$7:BB208,1,FALSE))),MAX(BA$7:BA208)+1,"")</f>
        <v/>
      </c>
      <c r="BB209" s="50" t="str">
        <f t="shared" si="187"/>
        <v/>
      </c>
      <c r="BC209" s="49" t="str">
        <f>IF(AND(BD209&lt;&gt;"",ISNA(VLOOKUP(BD209,BD$7:BD208,1,FALSE))),MAX(BC$7:BC208)+1,"")</f>
        <v/>
      </c>
      <c r="BD209" s="50" t="str">
        <f t="shared" si="188"/>
        <v/>
      </c>
      <c r="BE209" s="49" t="str">
        <f>IF(AND(BF209&lt;&gt;"",ISNA(VLOOKUP(BF209,BF$7:BF208,1,FALSE))),MAX(BE$7:BE208)+1,"")</f>
        <v/>
      </c>
      <c r="BF209" s="50" t="str">
        <f t="shared" si="189"/>
        <v/>
      </c>
      <c r="BG209" s="50" t="str">
        <f t="shared" si="190"/>
        <v xml:space="preserve">22x0,5 </v>
      </c>
      <c r="BH209" s="50" t="str">
        <f t="shared" si="191"/>
        <v xml:space="preserve">22x2 </v>
      </c>
      <c r="BI209" s="47" t="str">
        <f t="shared" si="192"/>
        <v/>
      </c>
      <c r="BJ209" s="47" t="str">
        <f t="shared" si="193"/>
        <v/>
      </c>
      <c r="BK209" s="47" t="str">
        <f t="shared" si="194"/>
        <v/>
      </c>
      <c r="BL209" s="47" t="str">
        <f t="shared" si="195"/>
        <v/>
      </c>
      <c r="BM209" s="47" t="str">
        <f t="shared" si="196"/>
        <v/>
      </c>
      <c r="BN209" s="51" t="str">
        <f t="shared" si="197"/>
        <v/>
      </c>
      <c r="BO209" s="51" t="str">
        <f t="shared" si="198"/>
        <v/>
      </c>
      <c r="BP209" s="51" t="str">
        <f t="shared" si="199"/>
        <v/>
      </c>
      <c r="BQ209" s="51" t="str">
        <f t="shared" si="200"/>
        <v/>
      </c>
      <c r="BR209" s="51" t="str">
        <f t="shared" si="201"/>
        <v/>
      </c>
      <c r="BS209" s="51" t="str">
        <f t="shared" si="202"/>
        <v/>
      </c>
      <c r="BT209" s="47" t="str">
        <f t="shared" si="203"/>
        <v/>
      </c>
      <c r="BU209" s="59" t="s">
        <v>293</v>
      </c>
      <c r="BV209" s="48" t="s">
        <v>1762</v>
      </c>
      <c r="BW209" s="97"/>
      <c r="BX209" s="98"/>
      <c r="BY209" s="88"/>
      <c r="BZ209" s="99"/>
      <c r="CA209" s="100" t="s">
        <v>2349</v>
      </c>
      <c r="CB209" s="101" t="s">
        <v>210</v>
      </c>
      <c r="CC209" s="101">
        <v>515</v>
      </c>
      <c r="CD209" s="100">
        <v>12.258333333333335</v>
      </c>
      <c r="CE209" s="103"/>
      <c r="CF209" s="101"/>
      <c r="CG209" s="101">
        <v>5.7960000000000003</v>
      </c>
      <c r="CH209" s="101"/>
      <c r="CI209" s="104"/>
      <c r="CJ209" s="105" t="s">
        <v>210</v>
      </c>
      <c r="CL209" s="44"/>
      <c r="CN209" s="52">
        <f t="shared" si="204"/>
        <v>0</v>
      </c>
    </row>
    <row r="210" spans="1:92" ht="9.9499999999999993" hidden="1" customHeight="1" x14ac:dyDescent="0.2">
      <c r="A210" s="3"/>
      <c r="B210" s="3"/>
      <c r="C210" s="83" t="str">
        <f t="shared" si="130"/>
        <v/>
      </c>
      <c r="D210" s="83" t="str">
        <f t="shared" ref="D210:F210" si="213">IF($Q210&lt;&gt;"",IF(D64=0,"",D64),"")</f>
        <v/>
      </c>
      <c r="E210" s="83" t="str">
        <f t="shared" si="213"/>
        <v/>
      </c>
      <c r="F210" s="83" t="str">
        <f t="shared" si="213"/>
        <v/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136" t="str">
        <f t="shared" si="132"/>
        <v/>
      </c>
      <c r="R210" s="137" t="str">
        <f t="shared" si="133"/>
        <v/>
      </c>
      <c r="S210" s="121"/>
      <c r="T210" s="121"/>
      <c r="U210" s="83" t="str">
        <f t="shared" si="134"/>
        <v/>
      </c>
      <c r="V210" s="3"/>
      <c r="W210" s="3"/>
      <c r="X210" s="3"/>
      <c r="Y210" s="3"/>
      <c r="Z210" s="3"/>
      <c r="AA210" s="3"/>
      <c r="AB210" s="3"/>
      <c r="AC210" s="3"/>
      <c r="AD210" s="3" t="str">
        <f t="shared" ca="1" si="174"/>
        <v/>
      </c>
      <c r="AE210" s="3"/>
      <c r="AF210" s="3"/>
      <c r="AG210" s="3"/>
      <c r="AH210" s="3"/>
      <c r="AI210" s="3" t="str">
        <f t="shared" ca="1" si="167"/>
        <v/>
      </c>
      <c r="AJ210" s="3" t="str">
        <f t="shared" ca="1" si="168"/>
        <v/>
      </c>
      <c r="AK210" s="3"/>
      <c r="AL210" s="47" t="str">
        <f t="shared" ca="1" si="128"/>
        <v/>
      </c>
      <c r="AM210" s="119" t="str">
        <f t="shared" si="185"/>
        <v/>
      </c>
      <c r="AN210" s="118" t="str">
        <f ca="1">IF(AD210="","",IF(AD210="Min. objednávka",2-SUM($AN$7:AN209),IF(AD210="Spolu odhad",ROUND(SUM($AN$7:AN209),2),IF(AM210="","???",ROUND(AG210*AM210,2)))))</f>
        <v/>
      </c>
      <c r="AO210" s="3"/>
      <c r="AP210" s="3"/>
      <c r="AQ210" s="3"/>
      <c r="AR210" s="22">
        <f t="shared" si="186"/>
        <v>1</v>
      </c>
      <c r="AS210" s="3"/>
      <c r="AT210" s="3"/>
      <c r="AU210" s="3"/>
      <c r="AV210" s="3"/>
      <c r="AW210" s="3"/>
      <c r="AX210" s="47" t="str">
        <f>IF(MAX($AX$7:AX209)+1&lt;=$AS$4,MAX($AX$7:AX209)+1,"")</f>
        <v/>
      </c>
      <c r="AY210" s="47" t="str">
        <f>IF(MAX($AX$7:AX209)+1&gt;$AS$4,"",IF(AX210&lt;=$BC$7,VLOOKUP(AX210,BA$8:BB$299,2,FALSE),IF(AX210&lt;=$BE$7,VLOOKUP(AX210,BC$8:BD$299,2,FALSE),IF(AX210&lt;=MAX($BE$8:$BE$299),VLOOKUP(AX210,BE$8:BF$299,2,FALSE),IF(AX210=$AS$4,VLOOKUP(AX210,$AS$4:$AU$4,2,FALSE),"")))))</f>
        <v/>
      </c>
      <c r="AZ210" s="47" t="str">
        <f>IF(MAX($AX$7:AX209)+1&gt;$AS$4,"",IF(AX210&lt;=$BC$7,"",IF(AX210&lt;=$BE$7,MID(VLOOKUP(AX210,BC$8:BD$299,2,FALSE),1,1),IF(AX210&lt;=MAX($BE$8:$BE$299),MID(VLOOKUP(AX210,BE$8:BF$299,2,FALSE),1,1),IF(AX210&lt;=$AS$4,VLOOKUP(AX210,$AS$4:$AU$4,3,FALSE),"")))))</f>
        <v/>
      </c>
      <c r="BA210" s="49" t="str">
        <f>IF(AND(BB210&lt;&gt;"",ISNA(VLOOKUP(BB210,BB$7:BB209,1,FALSE))),MAX(BA$7:BA209)+1,"")</f>
        <v/>
      </c>
      <c r="BB210" s="50" t="str">
        <f t="shared" si="187"/>
        <v/>
      </c>
      <c r="BC210" s="49" t="str">
        <f>IF(AND(BD210&lt;&gt;"",ISNA(VLOOKUP(BD210,BD$7:BD209,1,FALSE))),MAX(BC$7:BC209)+1,"")</f>
        <v/>
      </c>
      <c r="BD210" s="50" t="str">
        <f t="shared" si="188"/>
        <v/>
      </c>
      <c r="BE210" s="49" t="str">
        <f>IF(AND(BF210&lt;&gt;"",ISNA(VLOOKUP(BF210,BF$7:BF209,1,FALSE))),MAX(BE$7:BE209)+1,"")</f>
        <v/>
      </c>
      <c r="BF210" s="50" t="str">
        <f t="shared" si="189"/>
        <v/>
      </c>
      <c r="BG210" s="50" t="str">
        <f t="shared" si="190"/>
        <v xml:space="preserve">22x0,5 </v>
      </c>
      <c r="BH210" s="50" t="str">
        <f t="shared" si="191"/>
        <v xml:space="preserve">22x2 </v>
      </c>
      <c r="BI210" s="47" t="str">
        <f t="shared" si="192"/>
        <v/>
      </c>
      <c r="BJ210" s="47" t="str">
        <f t="shared" si="193"/>
        <v/>
      </c>
      <c r="BK210" s="47" t="str">
        <f t="shared" si="194"/>
        <v/>
      </c>
      <c r="BL210" s="47" t="str">
        <f t="shared" si="195"/>
        <v/>
      </c>
      <c r="BM210" s="47" t="str">
        <f t="shared" si="196"/>
        <v/>
      </c>
      <c r="BN210" s="51" t="str">
        <f t="shared" si="197"/>
        <v/>
      </c>
      <c r="BO210" s="51" t="str">
        <f t="shared" si="198"/>
        <v/>
      </c>
      <c r="BP210" s="51" t="str">
        <f t="shared" si="199"/>
        <v/>
      </c>
      <c r="BQ210" s="51" t="str">
        <f t="shared" si="200"/>
        <v/>
      </c>
      <c r="BR210" s="51" t="str">
        <f t="shared" si="201"/>
        <v/>
      </c>
      <c r="BS210" s="51" t="str">
        <f t="shared" si="202"/>
        <v/>
      </c>
      <c r="BT210" s="47" t="str">
        <f t="shared" si="203"/>
        <v/>
      </c>
      <c r="BU210" s="59" t="s">
        <v>1531</v>
      </c>
      <c r="BV210" s="48" t="s">
        <v>1764</v>
      </c>
      <c r="BW210" s="97"/>
      <c r="BX210" s="98"/>
      <c r="BY210" s="88"/>
      <c r="BZ210" s="99"/>
      <c r="CA210" s="100" t="s">
        <v>2350</v>
      </c>
      <c r="CB210" s="101" t="s">
        <v>918</v>
      </c>
      <c r="CC210" s="101">
        <v>516</v>
      </c>
      <c r="CD210" s="100">
        <v>10</v>
      </c>
      <c r="CE210" s="103"/>
      <c r="CF210" s="101"/>
      <c r="CG210" s="101">
        <v>5.7960000000000003</v>
      </c>
      <c r="CH210" s="101"/>
      <c r="CI210" s="104"/>
      <c r="CJ210" s="105" t="s">
        <v>918</v>
      </c>
      <c r="CL210" s="44"/>
      <c r="CN210" s="52">
        <f t="shared" si="204"/>
        <v>0</v>
      </c>
    </row>
    <row r="211" spans="1:92" ht="9.9499999999999993" hidden="1" customHeight="1" x14ac:dyDescent="0.2">
      <c r="A211" s="3"/>
      <c r="B211" s="3"/>
      <c r="C211" s="83" t="str">
        <f t="shared" si="130"/>
        <v/>
      </c>
      <c r="D211" s="83" t="str">
        <f t="shared" ref="D211:F211" si="214">IF($Q211&lt;&gt;"",IF(D65=0,"",D65),"")</f>
        <v/>
      </c>
      <c r="E211" s="83" t="str">
        <f t="shared" si="214"/>
        <v/>
      </c>
      <c r="F211" s="83" t="str">
        <f t="shared" si="214"/>
        <v/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136" t="str">
        <f t="shared" si="132"/>
        <v/>
      </c>
      <c r="R211" s="137" t="str">
        <f t="shared" si="133"/>
        <v/>
      </c>
      <c r="S211" s="121"/>
      <c r="T211" s="121"/>
      <c r="U211" s="83" t="str">
        <f t="shared" si="134"/>
        <v/>
      </c>
      <c r="V211" s="3"/>
      <c r="W211" s="3"/>
      <c r="X211" s="3"/>
      <c r="Y211" s="3"/>
      <c r="Z211" s="3"/>
      <c r="AA211" s="3"/>
      <c r="AB211" s="3"/>
      <c r="AC211" s="3"/>
      <c r="AD211" s="3" t="str">
        <f t="shared" ca="1" si="174"/>
        <v/>
      </c>
      <c r="AE211" s="3"/>
      <c r="AF211" s="3"/>
      <c r="AG211" s="3"/>
      <c r="AH211" s="3"/>
      <c r="AI211" s="3" t="str">
        <f t="shared" ca="1" si="167"/>
        <v/>
      </c>
      <c r="AJ211" s="3" t="str">
        <f t="shared" ca="1" si="168"/>
        <v/>
      </c>
      <c r="AK211" s="3"/>
      <c r="AL211" s="47" t="str">
        <f t="shared" ca="1" si="128"/>
        <v/>
      </c>
      <c r="AM211" s="119" t="str">
        <f t="shared" si="185"/>
        <v/>
      </c>
      <c r="AN211" s="118" t="str">
        <f ca="1">IF(AD211="","",IF(AD211="Min. objednávka",2-SUM($AN$7:AN210),IF(AD211="Spolu odhad",ROUND(SUM($AN$7:AN210),2),IF(AM211="","???",ROUND(AG211*AM211,2)))))</f>
        <v/>
      </c>
      <c r="AO211" s="3"/>
      <c r="AP211" s="3"/>
      <c r="AQ211" s="3"/>
      <c r="AR211" s="22">
        <f t="shared" si="186"/>
        <v>1</v>
      </c>
      <c r="AS211" s="3"/>
      <c r="AT211" s="3"/>
      <c r="AU211" s="3"/>
      <c r="AV211" s="3"/>
      <c r="AW211" s="3"/>
      <c r="AX211" s="47" t="str">
        <f>IF(MAX($AX$7:AX210)+1&lt;=$AS$4,MAX($AX$7:AX210)+1,"")</f>
        <v/>
      </c>
      <c r="AY211" s="47" t="str">
        <f>IF(MAX($AX$7:AX210)+1&gt;$AS$4,"",IF(AX211&lt;=$BC$7,VLOOKUP(AX211,BA$8:BB$299,2,FALSE),IF(AX211&lt;=$BE$7,VLOOKUP(AX211,BC$8:BD$299,2,FALSE),IF(AX211&lt;=MAX($BE$8:$BE$299),VLOOKUP(AX211,BE$8:BF$299,2,FALSE),IF(AX211=$AS$4,VLOOKUP(AX211,$AS$4:$AU$4,2,FALSE),"")))))</f>
        <v/>
      </c>
      <c r="AZ211" s="47" t="str">
        <f>IF(MAX($AX$7:AX210)+1&gt;$AS$4,"",IF(AX211&lt;=$BC$7,"",IF(AX211&lt;=$BE$7,MID(VLOOKUP(AX211,BC$8:BD$299,2,FALSE),1,1),IF(AX211&lt;=MAX($BE$8:$BE$299),MID(VLOOKUP(AX211,BE$8:BF$299,2,FALSE),1,1),IF(AX211&lt;=$AS$4,VLOOKUP(AX211,$AS$4:$AU$4,3,FALSE),"")))))</f>
        <v/>
      </c>
      <c r="BA211" s="49" t="str">
        <f>IF(AND(BB211&lt;&gt;"",ISNA(VLOOKUP(BB211,BB$7:BB210,1,FALSE))),MAX(BA$7:BA210)+1,"")</f>
        <v/>
      </c>
      <c r="BB211" s="50" t="str">
        <f t="shared" si="187"/>
        <v/>
      </c>
      <c r="BC211" s="49" t="str">
        <f>IF(AND(BD211&lt;&gt;"",ISNA(VLOOKUP(BD211,BD$7:BD210,1,FALSE))),MAX(BC$7:BC210)+1,"")</f>
        <v/>
      </c>
      <c r="BD211" s="50" t="str">
        <f t="shared" si="188"/>
        <v/>
      </c>
      <c r="BE211" s="49" t="str">
        <f>IF(AND(BF211&lt;&gt;"",ISNA(VLOOKUP(BF211,BF$7:BF210,1,FALSE))),MAX(BE$7:BE210)+1,"")</f>
        <v/>
      </c>
      <c r="BF211" s="50" t="str">
        <f t="shared" si="189"/>
        <v/>
      </c>
      <c r="BG211" s="50" t="str">
        <f t="shared" si="190"/>
        <v xml:space="preserve">22x0,5 </v>
      </c>
      <c r="BH211" s="50" t="str">
        <f t="shared" si="191"/>
        <v xml:space="preserve">22x2 </v>
      </c>
      <c r="BI211" s="47" t="str">
        <f t="shared" si="192"/>
        <v/>
      </c>
      <c r="BJ211" s="47" t="str">
        <f t="shared" si="193"/>
        <v/>
      </c>
      <c r="BK211" s="47" t="str">
        <f t="shared" si="194"/>
        <v/>
      </c>
      <c r="BL211" s="47" t="str">
        <f t="shared" si="195"/>
        <v/>
      </c>
      <c r="BM211" s="47" t="str">
        <f t="shared" si="196"/>
        <v/>
      </c>
      <c r="BN211" s="51" t="str">
        <f t="shared" si="197"/>
        <v/>
      </c>
      <c r="BO211" s="51" t="str">
        <f t="shared" si="198"/>
        <v/>
      </c>
      <c r="BP211" s="51" t="str">
        <f t="shared" si="199"/>
        <v/>
      </c>
      <c r="BQ211" s="51" t="str">
        <f t="shared" si="200"/>
        <v/>
      </c>
      <c r="BR211" s="51" t="str">
        <f t="shared" si="201"/>
        <v/>
      </c>
      <c r="BS211" s="51" t="str">
        <f t="shared" si="202"/>
        <v/>
      </c>
      <c r="BT211" s="47" t="str">
        <f t="shared" si="203"/>
        <v/>
      </c>
      <c r="BU211" s="59" t="s">
        <v>1532</v>
      </c>
      <c r="BV211" s="48" t="s">
        <v>1766</v>
      </c>
      <c r="BW211" s="97"/>
      <c r="BX211" s="98"/>
      <c r="BY211" s="88"/>
      <c r="BZ211" s="99"/>
      <c r="CA211" s="100" t="s">
        <v>2351</v>
      </c>
      <c r="CB211" s="101" t="s">
        <v>211</v>
      </c>
      <c r="CC211" s="101">
        <v>517</v>
      </c>
      <c r="CD211" s="100">
        <v>13.975</v>
      </c>
      <c r="CE211" s="103"/>
      <c r="CF211" s="101"/>
      <c r="CG211" s="101">
        <v>5.7960000000000003</v>
      </c>
      <c r="CH211" s="101"/>
      <c r="CI211" s="104"/>
      <c r="CJ211" s="105" t="s">
        <v>211</v>
      </c>
      <c r="CL211" s="44"/>
      <c r="CN211" s="52">
        <f t="shared" si="204"/>
        <v>0</v>
      </c>
    </row>
    <row r="212" spans="1:92" ht="9.9499999999999993" hidden="1" customHeight="1" x14ac:dyDescent="0.2">
      <c r="A212" s="3"/>
      <c r="B212" s="3"/>
      <c r="C212" s="83" t="str">
        <f t="shared" si="130"/>
        <v/>
      </c>
      <c r="D212" s="83" t="str">
        <f t="shared" ref="D212:F212" si="215">IF($Q212&lt;&gt;"",IF(D66=0,"",D66),"")</f>
        <v/>
      </c>
      <c r="E212" s="83" t="str">
        <f t="shared" si="215"/>
        <v/>
      </c>
      <c r="F212" s="83" t="str">
        <f t="shared" si="215"/>
        <v/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136" t="str">
        <f t="shared" si="132"/>
        <v/>
      </c>
      <c r="R212" s="137" t="str">
        <f t="shared" si="133"/>
        <v/>
      </c>
      <c r="S212" s="121"/>
      <c r="T212" s="121"/>
      <c r="U212" s="83" t="str">
        <f t="shared" si="134"/>
        <v/>
      </c>
      <c r="V212" s="3"/>
      <c r="W212" s="3"/>
      <c r="X212" s="3"/>
      <c r="Y212" s="3"/>
      <c r="Z212" s="3"/>
      <c r="AA212" s="3"/>
      <c r="AB212" s="3"/>
      <c r="AC212" s="3"/>
      <c r="AD212" s="3" t="str">
        <f t="shared" ca="1" si="174"/>
        <v/>
      </c>
      <c r="AE212" s="3"/>
      <c r="AF212" s="3"/>
      <c r="AG212" s="3"/>
      <c r="AH212" s="3"/>
      <c r="AI212" s="3" t="str">
        <f t="shared" ca="1" si="167"/>
        <v/>
      </c>
      <c r="AJ212" s="3" t="str">
        <f t="shared" ca="1" si="168"/>
        <v/>
      </c>
      <c r="AK212" s="3"/>
      <c r="AL212" s="47" t="str">
        <f t="shared" ca="1" si="128"/>
        <v/>
      </c>
      <c r="AM212" s="119" t="str">
        <f t="shared" si="185"/>
        <v/>
      </c>
      <c r="AN212" s="118" t="str">
        <f ca="1">IF(AD212="","",IF(AD212="Min. objednávka",2-SUM($AN$7:AN211),IF(AD212="Spolu odhad",ROUND(SUM($AN$7:AN211),2),IF(AM212="","???",ROUND(AG212*AM212,2)))))</f>
        <v/>
      </c>
      <c r="AO212" s="3"/>
      <c r="AP212" s="3"/>
      <c r="AQ212" s="3"/>
      <c r="AR212" s="22">
        <f t="shared" si="186"/>
        <v>1</v>
      </c>
      <c r="AS212" s="3"/>
      <c r="AT212" s="3"/>
      <c r="AU212" s="3"/>
      <c r="AV212" s="3"/>
      <c r="AW212" s="3"/>
      <c r="AX212" s="47" t="str">
        <f>IF(MAX($AX$7:AX211)+1&lt;=$AS$4,MAX($AX$7:AX211)+1,"")</f>
        <v/>
      </c>
      <c r="AY212" s="47" t="str">
        <f>IF(MAX($AX$7:AX211)+1&gt;$AS$4,"",IF(AX212&lt;=$BC$7,VLOOKUP(AX212,BA$8:BB$299,2,FALSE),IF(AX212&lt;=$BE$7,VLOOKUP(AX212,BC$8:BD$299,2,FALSE),IF(AX212&lt;=MAX($BE$8:$BE$299),VLOOKUP(AX212,BE$8:BF$299,2,FALSE),IF(AX212=$AS$4,VLOOKUP(AX212,$AS$4:$AU$4,2,FALSE),"")))))</f>
        <v/>
      </c>
      <c r="AZ212" s="47" t="str">
        <f>IF(MAX($AX$7:AX211)+1&gt;$AS$4,"",IF(AX212&lt;=$BC$7,"",IF(AX212&lt;=$BE$7,MID(VLOOKUP(AX212,BC$8:BD$299,2,FALSE),1,1),IF(AX212&lt;=MAX($BE$8:$BE$299),MID(VLOOKUP(AX212,BE$8:BF$299,2,FALSE),1,1),IF(AX212&lt;=$AS$4,VLOOKUP(AX212,$AS$4:$AU$4,3,FALSE),"")))))</f>
        <v/>
      </c>
      <c r="BA212" s="49" t="str">
        <f>IF(AND(BB212&lt;&gt;"",ISNA(VLOOKUP(BB212,BB$7:BB211,1,FALSE))),MAX(BA$7:BA211)+1,"")</f>
        <v/>
      </c>
      <c r="BB212" s="50" t="str">
        <f t="shared" si="187"/>
        <v/>
      </c>
      <c r="BC212" s="49" t="str">
        <f>IF(AND(BD212&lt;&gt;"",ISNA(VLOOKUP(BD212,BD$7:BD211,1,FALSE))),MAX(BC$7:BC211)+1,"")</f>
        <v/>
      </c>
      <c r="BD212" s="50" t="str">
        <f t="shared" si="188"/>
        <v/>
      </c>
      <c r="BE212" s="49" t="str">
        <f>IF(AND(BF212&lt;&gt;"",ISNA(VLOOKUP(BF212,BF$7:BF211,1,FALSE))),MAX(BE$7:BE211)+1,"")</f>
        <v/>
      </c>
      <c r="BF212" s="50" t="str">
        <f t="shared" si="189"/>
        <v/>
      </c>
      <c r="BG212" s="50" t="str">
        <f t="shared" si="190"/>
        <v xml:space="preserve">22x0,5 </v>
      </c>
      <c r="BH212" s="50" t="str">
        <f t="shared" si="191"/>
        <v xml:space="preserve">22x2 </v>
      </c>
      <c r="BI212" s="47" t="str">
        <f t="shared" si="192"/>
        <v/>
      </c>
      <c r="BJ212" s="47" t="str">
        <f t="shared" si="193"/>
        <v/>
      </c>
      <c r="BK212" s="47" t="str">
        <f t="shared" si="194"/>
        <v/>
      </c>
      <c r="BL212" s="47" t="str">
        <f t="shared" si="195"/>
        <v/>
      </c>
      <c r="BM212" s="47" t="str">
        <f t="shared" si="196"/>
        <v/>
      </c>
      <c r="BN212" s="51" t="str">
        <f t="shared" si="197"/>
        <v/>
      </c>
      <c r="BO212" s="51" t="str">
        <f t="shared" si="198"/>
        <v/>
      </c>
      <c r="BP212" s="51" t="str">
        <f t="shared" si="199"/>
        <v/>
      </c>
      <c r="BQ212" s="51" t="str">
        <f t="shared" si="200"/>
        <v/>
      </c>
      <c r="BR212" s="51" t="str">
        <f t="shared" si="201"/>
        <v/>
      </c>
      <c r="BS212" s="51" t="str">
        <f t="shared" si="202"/>
        <v/>
      </c>
      <c r="BT212" s="47" t="str">
        <f t="shared" si="203"/>
        <v/>
      </c>
      <c r="BU212" s="59" t="s">
        <v>1533</v>
      </c>
      <c r="BV212" s="48" t="s">
        <v>1768</v>
      </c>
      <c r="BW212" s="97"/>
      <c r="BX212" s="98"/>
      <c r="BY212" s="88"/>
      <c r="BZ212" s="99"/>
      <c r="CA212" s="100" t="s">
        <v>2352</v>
      </c>
      <c r="CB212" s="101" t="s">
        <v>919</v>
      </c>
      <c r="CC212" s="101">
        <v>518</v>
      </c>
      <c r="CD212" s="100">
        <v>14.858333333333333</v>
      </c>
      <c r="CE212" s="103"/>
      <c r="CF212" s="101"/>
      <c r="CG212" s="101">
        <v>5.7960000000000003</v>
      </c>
      <c r="CH212" s="101"/>
      <c r="CI212" s="104"/>
      <c r="CJ212" s="105" t="s">
        <v>919</v>
      </c>
      <c r="CL212" s="44"/>
      <c r="CN212" s="52">
        <f t="shared" si="204"/>
        <v>0</v>
      </c>
    </row>
    <row r="213" spans="1:92" ht="9.9499999999999993" hidden="1" customHeight="1" x14ac:dyDescent="0.2">
      <c r="A213" s="3"/>
      <c r="B213" s="3"/>
      <c r="C213" s="83" t="str">
        <f t="shared" si="130"/>
        <v/>
      </c>
      <c r="D213" s="83" t="str">
        <f t="shared" ref="D213:F213" si="216">IF($Q213&lt;&gt;"",IF(D67=0,"",D67),"")</f>
        <v/>
      </c>
      <c r="E213" s="83" t="str">
        <f t="shared" si="216"/>
        <v/>
      </c>
      <c r="F213" s="83" t="str">
        <f t="shared" si="216"/>
        <v/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136" t="str">
        <f t="shared" si="132"/>
        <v/>
      </c>
      <c r="R213" s="137" t="str">
        <f t="shared" si="133"/>
        <v/>
      </c>
      <c r="S213" s="121"/>
      <c r="T213" s="121"/>
      <c r="U213" s="83" t="str">
        <f t="shared" si="134"/>
        <v/>
      </c>
      <c r="V213" s="3"/>
      <c r="W213" s="3"/>
      <c r="X213" s="3"/>
      <c r="Y213" s="3"/>
      <c r="Z213" s="3"/>
      <c r="AA213" s="3"/>
      <c r="AB213" s="3"/>
      <c r="AC213" s="3"/>
      <c r="AD213" s="3" t="str">
        <f t="shared" ca="1" si="174"/>
        <v/>
      </c>
      <c r="AE213" s="3"/>
      <c r="AF213" s="3"/>
      <c r="AG213" s="3"/>
      <c r="AH213" s="3"/>
      <c r="AI213" s="3" t="str">
        <f t="shared" ca="1" si="167"/>
        <v/>
      </c>
      <c r="AJ213" s="3" t="str">
        <f t="shared" ca="1" si="168"/>
        <v/>
      </c>
      <c r="AK213" s="3"/>
      <c r="AL213" s="47" t="str">
        <f t="shared" ca="1" si="128"/>
        <v/>
      </c>
      <c r="AM213" s="119" t="str">
        <f t="shared" si="185"/>
        <v/>
      </c>
      <c r="AN213" s="118" t="str">
        <f ca="1">IF(AD213="","",IF(AD213="Min. objednávka",2-SUM($AN$7:AN212),IF(AD213="Spolu odhad",ROUND(SUM($AN$7:AN212),2),IF(AM213="","???",ROUND(AG213*AM213,2)))))</f>
        <v/>
      </c>
      <c r="AO213" s="3"/>
      <c r="AP213" s="3"/>
      <c r="AQ213" s="3"/>
      <c r="AR213" s="22">
        <f t="shared" si="186"/>
        <v>1</v>
      </c>
      <c r="AS213" s="3"/>
      <c r="AT213" s="3"/>
      <c r="AU213" s="3"/>
      <c r="AV213" s="3"/>
      <c r="AW213" s="3"/>
      <c r="AX213" s="47" t="str">
        <f>IF(MAX($AX$7:AX212)+1&lt;=$AS$4,MAX($AX$7:AX212)+1,"")</f>
        <v/>
      </c>
      <c r="AY213" s="47" t="str">
        <f>IF(MAX($AX$7:AX212)+1&gt;$AS$4,"",IF(AX213&lt;=$BC$7,VLOOKUP(AX213,BA$8:BB$299,2,FALSE),IF(AX213&lt;=$BE$7,VLOOKUP(AX213,BC$8:BD$299,2,FALSE),IF(AX213&lt;=MAX($BE$8:$BE$299),VLOOKUP(AX213,BE$8:BF$299,2,FALSE),IF(AX213=$AS$4,VLOOKUP(AX213,$AS$4:$AU$4,2,FALSE),"")))))</f>
        <v/>
      </c>
      <c r="AZ213" s="47" t="str">
        <f>IF(MAX($AX$7:AX212)+1&gt;$AS$4,"",IF(AX213&lt;=$BC$7,"",IF(AX213&lt;=$BE$7,MID(VLOOKUP(AX213,BC$8:BD$299,2,FALSE),1,1),IF(AX213&lt;=MAX($BE$8:$BE$299),MID(VLOOKUP(AX213,BE$8:BF$299,2,FALSE),1,1),IF(AX213&lt;=$AS$4,VLOOKUP(AX213,$AS$4:$AU$4,3,FALSE),"")))))</f>
        <v/>
      </c>
      <c r="BA213" s="49" t="str">
        <f>IF(AND(BB213&lt;&gt;"",ISNA(VLOOKUP(BB213,BB$7:BB212,1,FALSE))),MAX(BA$7:BA212)+1,"")</f>
        <v/>
      </c>
      <c r="BB213" s="50" t="str">
        <f t="shared" si="187"/>
        <v/>
      </c>
      <c r="BC213" s="49" t="str">
        <f>IF(AND(BD213&lt;&gt;"",ISNA(VLOOKUP(BD213,BD$7:BD212,1,FALSE))),MAX(BC$7:BC212)+1,"")</f>
        <v/>
      </c>
      <c r="BD213" s="50" t="str">
        <f t="shared" si="188"/>
        <v/>
      </c>
      <c r="BE213" s="49" t="str">
        <f>IF(AND(BF213&lt;&gt;"",ISNA(VLOOKUP(BF213,BF$7:BF212,1,FALSE))),MAX(BE$7:BE212)+1,"")</f>
        <v/>
      </c>
      <c r="BF213" s="50" t="str">
        <f t="shared" si="189"/>
        <v/>
      </c>
      <c r="BG213" s="50" t="str">
        <f t="shared" si="190"/>
        <v xml:space="preserve">22x0,5 </v>
      </c>
      <c r="BH213" s="50" t="str">
        <f t="shared" si="191"/>
        <v xml:space="preserve">22x2 </v>
      </c>
      <c r="BI213" s="47" t="str">
        <f t="shared" si="192"/>
        <v/>
      </c>
      <c r="BJ213" s="47" t="str">
        <f t="shared" si="193"/>
        <v/>
      </c>
      <c r="BK213" s="47" t="str">
        <f t="shared" si="194"/>
        <v/>
      </c>
      <c r="BL213" s="47" t="str">
        <f t="shared" si="195"/>
        <v/>
      </c>
      <c r="BM213" s="47" t="str">
        <f t="shared" si="196"/>
        <v/>
      </c>
      <c r="BN213" s="51" t="str">
        <f t="shared" si="197"/>
        <v/>
      </c>
      <c r="BO213" s="51" t="str">
        <f t="shared" si="198"/>
        <v/>
      </c>
      <c r="BP213" s="51" t="str">
        <f t="shared" si="199"/>
        <v/>
      </c>
      <c r="BQ213" s="51" t="str">
        <f t="shared" si="200"/>
        <v/>
      </c>
      <c r="BR213" s="51" t="str">
        <f t="shared" si="201"/>
        <v/>
      </c>
      <c r="BS213" s="51" t="str">
        <f t="shared" si="202"/>
        <v/>
      </c>
      <c r="BT213" s="47" t="str">
        <f t="shared" si="203"/>
        <v/>
      </c>
      <c r="BU213" s="59" t="s">
        <v>1534</v>
      </c>
      <c r="BV213" s="48" t="s">
        <v>1770</v>
      </c>
      <c r="BW213" s="97"/>
      <c r="BX213" s="98"/>
      <c r="BY213" s="88"/>
      <c r="BZ213" s="99"/>
      <c r="CA213" s="100" t="s">
        <v>2353</v>
      </c>
      <c r="CB213" s="101" t="s">
        <v>212</v>
      </c>
      <c r="CC213" s="101">
        <v>519</v>
      </c>
      <c r="CD213" s="100">
        <v>13.158333333333333</v>
      </c>
      <c r="CE213" s="103"/>
      <c r="CF213" s="101"/>
      <c r="CG213" s="101">
        <v>5.7960000000000003</v>
      </c>
      <c r="CH213" s="101"/>
      <c r="CI213" s="104"/>
      <c r="CJ213" s="105" t="s">
        <v>212</v>
      </c>
      <c r="CL213" s="44"/>
      <c r="CN213" s="52">
        <f t="shared" si="204"/>
        <v>0</v>
      </c>
    </row>
    <row r="214" spans="1:92" ht="9.9499999999999993" hidden="1" customHeight="1" x14ac:dyDescent="0.2">
      <c r="A214" s="3"/>
      <c r="B214" s="3"/>
      <c r="C214" s="83" t="str">
        <f t="shared" si="130"/>
        <v/>
      </c>
      <c r="D214" s="83" t="str">
        <f t="shared" ref="D214:F214" si="217">IF($Q214&lt;&gt;"",IF(D68=0,"",D68),"")</f>
        <v/>
      </c>
      <c r="E214" s="83" t="str">
        <f t="shared" si="217"/>
        <v/>
      </c>
      <c r="F214" s="83" t="str">
        <f t="shared" si="217"/>
        <v/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136" t="str">
        <f t="shared" si="132"/>
        <v/>
      </c>
      <c r="R214" s="137" t="str">
        <f t="shared" si="133"/>
        <v/>
      </c>
      <c r="S214" s="121"/>
      <c r="T214" s="121"/>
      <c r="U214" s="83" t="str">
        <f t="shared" si="134"/>
        <v/>
      </c>
      <c r="V214" s="3"/>
      <c r="W214" s="3"/>
      <c r="X214" s="3"/>
      <c r="Y214" s="3"/>
      <c r="Z214" s="3"/>
      <c r="AA214" s="3"/>
      <c r="AB214" s="3"/>
      <c r="AC214" s="3"/>
      <c r="AD214" s="3" t="str">
        <f t="shared" ca="1" si="174"/>
        <v/>
      </c>
      <c r="AE214" s="3"/>
      <c r="AF214" s="3"/>
      <c r="AG214" s="3"/>
      <c r="AH214" s="3"/>
      <c r="AI214" s="3" t="str">
        <f t="shared" ca="1" si="167"/>
        <v/>
      </c>
      <c r="AJ214" s="3" t="str">
        <f t="shared" ca="1" si="168"/>
        <v/>
      </c>
      <c r="AK214" s="3"/>
      <c r="AL214" s="47" t="str">
        <f t="shared" ca="1" si="128"/>
        <v/>
      </c>
      <c r="AM214" s="119" t="str">
        <f t="shared" si="185"/>
        <v/>
      </c>
      <c r="AN214" s="118" t="str">
        <f ca="1">IF(AD214="","",IF(AD214="Min. objednávka",2-SUM($AN$7:AN213),IF(AD214="Spolu odhad",ROUND(SUM($AN$7:AN213),2),IF(AM214="","???",ROUND(AG214*AM214,2)))))</f>
        <v/>
      </c>
      <c r="AO214" s="3"/>
      <c r="AP214" s="3"/>
      <c r="AQ214" s="3"/>
      <c r="AR214" s="22">
        <f t="shared" si="186"/>
        <v>1</v>
      </c>
      <c r="AS214" s="3"/>
      <c r="AT214" s="3"/>
      <c r="AU214" s="3"/>
      <c r="AV214" s="3"/>
      <c r="AW214" s="3"/>
      <c r="AX214" s="47" t="str">
        <f>IF(MAX($AX$7:AX213)+1&lt;=$AS$4,MAX($AX$7:AX213)+1,"")</f>
        <v/>
      </c>
      <c r="AY214" s="47" t="str">
        <f>IF(MAX($AX$7:AX213)+1&gt;$AS$4,"",IF(AX214&lt;=$BC$7,VLOOKUP(AX214,BA$8:BB$299,2,FALSE),IF(AX214&lt;=$BE$7,VLOOKUP(AX214,BC$8:BD$299,2,FALSE),IF(AX214&lt;=MAX($BE$8:$BE$299),VLOOKUP(AX214,BE$8:BF$299,2,FALSE),IF(AX214=$AS$4,VLOOKUP(AX214,$AS$4:$AU$4,2,FALSE),"")))))</f>
        <v/>
      </c>
      <c r="AZ214" s="47" t="str">
        <f>IF(MAX($AX$7:AX213)+1&gt;$AS$4,"",IF(AX214&lt;=$BC$7,"",IF(AX214&lt;=$BE$7,MID(VLOOKUP(AX214,BC$8:BD$299,2,FALSE),1,1),IF(AX214&lt;=MAX($BE$8:$BE$299),MID(VLOOKUP(AX214,BE$8:BF$299,2,FALSE),1,1),IF(AX214&lt;=$AS$4,VLOOKUP(AX214,$AS$4:$AU$4,3,FALSE),"")))))</f>
        <v/>
      </c>
      <c r="BA214" s="49" t="str">
        <f>IF(AND(BB214&lt;&gt;"",ISNA(VLOOKUP(BB214,BB$7:BB213,1,FALSE))),MAX(BA$7:BA213)+1,"")</f>
        <v/>
      </c>
      <c r="BB214" s="50" t="str">
        <f t="shared" si="187"/>
        <v/>
      </c>
      <c r="BC214" s="49" t="str">
        <f>IF(AND(BD214&lt;&gt;"",ISNA(VLOOKUP(BD214,BD$7:BD213,1,FALSE))),MAX(BC$7:BC213)+1,"")</f>
        <v/>
      </c>
      <c r="BD214" s="50" t="str">
        <f t="shared" si="188"/>
        <v/>
      </c>
      <c r="BE214" s="49" t="str">
        <f>IF(AND(BF214&lt;&gt;"",ISNA(VLOOKUP(BF214,BF$7:BF213,1,FALSE))),MAX(BE$7:BE213)+1,"")</f>
        <v/>
      </c>
      <c r="BF214" s="50" t="str">
        <f t="shared" si="189"/>
        <v/>
      </c>
      <c r="BG214" s="50" t="str">
        <f t="shared" si="190"/>
        <v xml:space="preserve">22x0,5 </v>
      </c>
      <c r="BH214" s="50" t="str">
        <f t="shared" si="191"/>
        <v xml:space="preserve">22x2 </v>
      </c>
      <c r="BI214" s="47" t="str">
        <f t="shared" si="192"/>
        <v/>
      </c>
      <c r="BJ214" s="47" t="str">
        <f t="shared" si="193"/>
        <v/>
      </c>
      <c r="BK214" s="47" t="str">
        <f t="shared" si="194"/>
        <v/>
      </c>
      <c r="BL214" s="47" t="str">
        <f t="shared" si="195"/>
        <v/>
      </c>
      <c r="BM214" s="47" t="str">
        <f t="shared" si="196"/>
        <v/>
      </c>
      <c r="BN214" s="51" t="str">
        <f t="shared" si="197"/>
        <v/>
      </c>
      <c r="BO214" s="51" t="str">
        <f t="shared" si="198"/>
        <v/>
      </c>
      <c r="BP214" s="51" t="str">
        <f t="shared" si="199"/>
        <v/>
      </c>
      <c r="BQ214" s="51" t="str">
        <f t="shared" si="200"/>
        <v/>
      </c>
      <c r="BR214" s="51" t="str">
        <f t="shared" si="201"/>
        <v/>
      </c>
      <c r="BS214" s="51" t="str">
        <f t="shared" si="202"/>
        <v/>
      </c>
      <c r="BT214" s="47" t="str">
        <f t="shared" si="203"/>
        <v/>
      </c>
      <c r="BU214" s="59" t="s">
        <v>1535</v>
      </c>
      <c r="BV214" s="48" t="s">
        <v>1772</v>
      </c>
      <c r="BW214" s="97"/>
      <c r="BX214" s="98"/>
      <c r="BY214" s="88"/>
      <c r="BZ214" s="99"/>
      <c r="CA214" s="100" t="s">
        <v>2354</v>
      </c>
      <c r="CB214" s="101" t="s">
        <v>213</v>
      </c>
      <c r="CC214" s="101">
        <v>520</v>
      </c>
      <c r="CD214" s="100">
        <v>9.7583333333333346</v>
      </c>
      <c r="CE214" s="103"/>
      <c r="CF214" s="101"/>
      <c r="CG214" s="101">
        <v>5.7960000000000003</v>
      </c>
      <c r="CH214" s="101"/>
      <c r="CI214" s="104"/>
      <c r="CJ214" s="105" t="s">
        <v>213</v>
      </c>
      <c r="CL214" s="44"/>
      <c r="CN214" s="52">
        <f t="shared" si="204"/>
        <v>0</v>
      </c>
    </row>
    <row r="215" spans="1:92" ht="9.9499999999999993" hidden="1" customHeight="1" x14ac:dyDescent="0.2">
      <c r="A215" s="3"/>
      <c r="B215" s="3"/>
      <c r="C215" s="83" t="str">
        <f t="shared" si="130"/>
        <v/>
      </c>
      <c r="D215" s="83" t="str">
        <f t="shared" ref="D215:F215" si="218">IF($Q215&lt;&gt;"",IF(D69=0,"",D69),"")</f>
        <v/>
      </c>
      <c r="E215" s="83" t="str">
        <f t="shared" si="218"/>
        <v/>
      </c>
      <c r="F215" s="83" t="str">
        <f t="shared" si="218"/>
        <v/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136" t="str">
        <f t="shared" si="132"/>
        <v/>
      </c>
      <c r="R215" s="137" t="str">
        <f t="shared" si="133"/>
        <v/>
      </c>
      <c r="S215" s="121"/>
      <c r="T215" s="121"/>
      <c r="U215" s="83" t="str">
        <f t="shared" si="134"/>
        <v/>
      </c>
      <c r="V215" s="3"/>
      <c r="W215" s="3"/>
      <c r="X215" s="3"/>
      <c r="Y215" s="3"/>
      <c r="Z215" s="3"/>
      <c r="AA215" s="3"/>
      <c r="AB215" s="3"/>
      <c r="AC215" s="3"/>
      <c r="AD215" s="3" t="str">
        <f t="shared" ca="1" si="174"/>
        <v/>
      </c>
      <c r="AE215" s="3"/>
      <c r="AF215" s="3"/>
      <c r="AG215" s="3"/>
      <c r="AH215" s="3"/>
      <c r="AI215" s="3" t="str">
        <f t="shared" ca="1" si="167"/>
        <v/>
      </c>
      <c r="AJ215" s="3" t="str">
        <f t="shared" ca="1" si="168"/>
        <v/>
      </c>
      <c r="AK215" s="3"/>
      <c r="AL215" s="47" t="str">
        <f t="shared" ca="1" si="128"/>
        <v/>
      </c>
      <c r="AM215" s="119" t="str">
        <f t="shared" si="185"/>
        <v/>
      </c>
      <c r="AN215" s="118" t="str">
        <f ca="1">IF(AD215="","",IF(AD215="Min. objednávka",2-SUM($AN$7:AN214),IF(AD215="Spolu odhad",ROUND(SUM($AN$7:AN214),2),IF(AM215="","???",ROUND(AG215*AM215,2)))))</f>
        <v/>
      </c>
      <c r="AO215" s="3"/>
      <c r="AP215" s="3"/>
      <c r="AQ215" s="3"/>
      <c r="AR215" s="22">
        <f t="shared" si="186"/>
        <v>1</v>
      </c>
      <c r="AS215" s="3"/>
      <c r="AT215" s="3"/>
      <c r="AU215" s="3"/>
      <c r="AV215" s="3"/>
      <c r="AW215" s="3"/>
      <c r="AX215" s="47" t="str">
        <f>IF(MAX($AX$7:AX214)+1&lt;=$AS$4,MAX($AX$7:AX214)+1,"")</f>
        <v/>
      </c>
      <c r="AY215" s="47" t="str">
        <f>IF(MAX($AX$7:AX214)+1&gt;$AS$4,"",IF(AX215&lt;=$BC$7,VLOOKUP(AX215,BA$8:BB$299,2,FALSE),IF(AX215&lt;=$BE$7,VLOOKUP(AX215,BC$8:BD$299,2,FALSE),IF(AX215&lt;=MAX($BE$8:$BE$299),VLOOKUP(AX215,BE$8:BF$299,2,FALSE),IF(AX215=$AS$4,VLOOKUP(AX215,$AS$4:$AU$4,2,FALSE),"")))))</f>
        <v/>
      </c>
      <c r="AZ215" s="47" t="str">
        <f>IF(MAX($AX$7:AX214)+1&gt;$AS$4,"",IF(AX215&lt;=$BC$7,"",IF(AX215&lt;=$BE$7,MID(VLOOKUP(AX215,BC$8:BD$299,2,FALSE),1,1),IF(AX215&lt;=MAX($BE$8:$BE$299),MID(VLOOKUP(AX215,BE$8:BF$299,2,FALSE),1,1),IF(AX215&lt;=$AS$4,VLOOKUP(AX215,$AS$4:$AU$4,3,FALSE),"")))))</f>
        <v/>
      </c>
      <c r="BA215" s="49" t="str">
        <f>IF(AND(BB215&lt;&gt;"",ISNA(VLOOKUP(BB215,BB$7:BB214,1,FALSE))),MAX(BA$7:BA214)+1,"")</f>
        <v/>
      </c>
      <c r="BB215" s="50" t="str">
        <f t="shared" si="187"/>
        <v/>
      </c>
      <c r="BC215" s="49" t="str">
        <f>IF(AND(BD215&lt;&gt;"",ISNA(VLOOKUP(BD215,BD$7:BD214,1,FALSE))),MAX(BC$7:BC214)+1,"")</f>
        <v/>
      </c>
      <c r="BD215" s="50" t="str">
        <f t="shared" si="188"/>
        <v/>
      </c>
      <c r="BE215" s="49" t="str">
        <f>IF(AND(BF215&lt;&gt;"",ISNA(VLOOKUP(BF215,BF$7:BF214,1,FALSE))),MAX(BE$7:BE214)+1,"")</f>
        <v/>
      </c>
      <c r="BF215" s="50" t="str">
        <f t="shared" si="189"/>
        <v/>
      </c>
      <c r="BG215" s="50" t="str">
        <f t="shared" si="190"/>
        <v xml:space="preserve">22x0,5 </v>
      </c>
      <c r="BH215" s="50" t="str">
        <f t="shared" si="191"/>
        <v xml:space="preserve">22x2 </v>
      </c>
      <c r="BI215" s="47" t="str">
        <f t="shared" si="192"/>
        <v/>
      </c>
      <c r="BJ215" s="47" t="str">
        <f t="shared" si="193"/>
        <v/>
      </c>
      <c r="BK215" s="47" t="str">
        <f t="shared" si="194"/>
        <v/>
      </c>
      <c r="BL215" s="47" t="str">
        <f t="shared" si="195"/>
        <v/>
      </c>
      <c r="BM215" s="47" t="str">
        <f t="shared" si="196"/>
        <v/>
      </c>
      <c r="BN215" s="51" t="str">
        <f t="shared" si="197"/>
        <v/>
      </c>
      <c r="BO215" s="51" t="str">
        <f t="shared" si="198"/>
        <v/>
      </c>
      <c r="BP215" s="51" t="str">
        <f t="shared" si="199"/>
        <v/>
      </c>
      <c r="BQ215" s="51" t="str">
        <f t="shared" si="200"/>
        <v/>
      </c>
      <c r="BR215" s="51" t="str">
        <f t="shared" si="201"/>
        <v/>
      </c>
      <c r="BS215" s="51" t="str">
        <f t="shared" si="202"/>
        <v/>
      </c>
      <c r="BT215" s="47" t="str">
        <f t="shared" si="203"/>
        <v/>
      </c>
      <c r="BU215" s="59" t="s">
        <v>1536</v>
      </c>
      <c r="BV215" s="48" t="s">
        <v>1774</v>
      </c>
      <c r="BW215" s="97"/>
      <c r="BX215" s="98"/>
      <c r="BY215" s="88"/>
      <c r="BZ215" s="99"/>
      <c r="CA215" s="100" t="s">
        <v>2355</v>
      </c>
      <c r="CB215" s="101" t="s">
        <v>214</v>
      </c>
      <c r="CC215" s="101">
        <v>521</v>
      </c>
      <c r="CD215" s="100">
        <v>8.8166666666666664</v>
      </c>
      <c r="CE215" s="103"/>
      <c r="CF215" s="101"/>
      <c r="CG215" s="101">
        <v>5.7960000000000003</v>
      </c>
      <c r="CH215" s="101"/>
      <c r="CI215" s="104"/>
      <c r="CJ215" s="105" t="s">
        <v>214</v>
      </c>
      <c r="CL215" s="44"/>
      <c r="CN215" s="52">
        <f t="shared" si="204"/>
        <v>0</v>
      </c>
    </row>
    <row r="216" spans="1:92" ht="9.9499999999999993" hidden="1" customHeight="1" x14ac:dyDescent="0.2">
      <c r="A216" s="3"/>
      <c r="B216" s="3"/>
      <c r="C216" s="83" t="str">
        <f t="shared" si="130"/>
        <v/>
      </c>
      <c r="D216" s="83" t="str">
        <f t="shared" ref="D216:F216" si="219">IF($Q216&lt;&gt;"",IF(D70=0,"",D70),"")</f>
        <v/>
      </c>
      <c r="E216" s="83" t="str">
        <f t="shared" si="219"/>
        <v/>
      </c>
      <c r="F216" s="83" t="str">
        <f t="shared" si="219"/>
        <v/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136" t="str">
        <f t="shared" si="132"/>
        <v/>
      </c>
      <c r="R216" s="137" t="str">
        <f t="shared" si="133"/>
        <v/>
      </c>
      <c r="S216" s="121"/>
      <c r="T216" s="121"/>
      <c r="U216" s="83" t="str">
        <f t="shared" si="134"/>
        <v/>
      </c>
      <c r="V216" s="3"/>
      <c r="W216" s="3"/>
      <c r="X216" s="3"/>
      <c r="Y216" s="3"/>
      <c r="Z216" s="3"/>
      <c r="AA216" s="3"/>
      <c r="AB216" s="3"/>
      <c r="AC216" s="3"/>
      <c r="AD216" s="3" t="str">
        <f t="shared" ca="1" si="174"/>
        <v/>
      </c>
      <c r="AE216" s="3"/>
      <c r="AF216" s="3"/>
      <c r="AG216" s="3"/>
      <c r="AH216" s="3"/>
      <c r="AI216" s="3" t="str">
        <f t="shared" ca="1" si="167"/>
        <v/>
      </c>
      <c r="AJ216" s="3" t="str">
        <f t="shared" ca="1" si="168"/>
        <v/>
      </c>
      <c r="AK216" s="3"/>
      <c r="AL216" s="47" t="str">
        <f t="shared" ca="1" si="128"/>
        <v/>
      </c>
      <c r="AM216" s="119" t="str">
        <f t="shared" si="185"/>
        <v/>
      </c>
      <c r="AN216" s="118" t="str">
        <f ca="1">IF(AD216="","",IF(AD216="Min. objednávka",2-SUM($AN$7:AN215),IF(AD216="Spolu odhad",ROUND(SUM($AN$7:AN215),2),IF(AM216="","???",ROUND(AG216*AM216,2)))))</f>
        <v/>
      </c>
      <c r="AO216" s="3"/>
      <c r="AP216" s="3"/>
      <c r="AQ216" s="3"/>
      <c r="AR216" s="22">
        <f t="shared" si="186"/>
        <v>1</v>
      </c>
      <c r="AS216" s="3"/>
      <c r="AT216" s="3"/>
      <c r="AU216" s="3"/>
      <c r="AV216" s="3"/>
      <c r="AW216" s="3"/>
      <c r="AX216" s="47" t="str">
        <f>IF(MAX($AX$7:AX215)+1&lt;=$AS$4,MAX($AX$7:AX215)+1,"")</f>
        <v/>
      </c>
      <c r="AY216" s="47" t="str">
        <f>IF(MAX($AX$7:AX215)+1&gt;$AS$4,"",IF(AX216&lt;=$BC$7,VLOOKUP(AX216,BA$8:BB$299,2,FALSE),IF(AX216&lt;=$BE$7,VLOOKUP(AX216,BC$8:BD$299,2,FALSE),IF(AX216&lt;=MAX($BE$8:$BE$299),VLOOKUP(AX216,BE$8:BF$299,2,FALSE),IF(AX216=$AS$4,VLOOKUP(AX216,$AS$4:$AU$4,2,FALSE),"")))))</f>
        <v/>
      </c>
      <c r="AZ216" s="47" t="str">
        <f>IF(MAX($AX$7:AX215)+1&gt;$AS$4,"",IF(AX216&lt;=$BC$7,"",IF(AX216&lt;=$BE$7,MID(VLOOKUP(AX216,BC$8:BD$299,2,FALSE),1,1),IF(AX216&lt;=MAX($BE$8:$BE$299),MID(VLOOKUP(AX216,BE$8:BF$299,2,FALSE),1,1),IF(AX216&lt;=$AS$4,VLOOKUP(AX216,$AS$4:$AU$4,3,FALSE),"")))))</f>
        <v/>
      </c>
      <c r="BA216" s="49" t="str">
        <f>IF(AND(BB216&lt;&gt;"",ISNA(VLOOKUP(BB216,BB$7:BB215,1,FALSE))),MAX(BA$7:BA215)+1,"")</f>
        <v/>
      </c>
      <c r="BB216" s="50" t="str">
        <f t="shared" si="187"/>
        <v/>
      </c>
      <c r="BC216" s="49" t="str">
        <f>IF(AND(BD216&lt;&gt;"",ISNA(VLOOKUP(BD216,BD$7:BD215,1,FALSE))),MAX(BC$7:BC215)+1,"")</f>
        <v/>
      </c>
      <c r="BD216" s="50" t="str">
        <f t="shared" si="188"/>
        <v/>
      </c>
      <c r="BE216" s="49" t="str">
        <f>IF(AND(BF216&lt;&gt;"",ISNA(VLOOKUP(BF216,BF$7:BF215,1,FALSE))),MAX(BE$7:BE215)+1,"")</f>
        <v/>
      </c>
      <c r="BF216" s="50" t="str">
        <f t="shared" si="189"/>
        <v/>
      </c>
      <c r="BG216" s="50" t="str">
        <f t="shared" si="190"/>
        <v xml:space="preserve">22x0,5 </v>
      </c>
      <c r="BH216" s="50" t="str">
        <f t="shared" si="191"/>
        <v xml:space="preserve">22x2 </v>
      </c>
      <c r="BI216" s="47" t="str">
        <f t="shared" si="192"/>
        <v/>
      </c>
      <c r="BJ216" s="47" t="str">
        <f t="shared" si="193"/>
        <v/>
      </c>
      <c r="BK216" s="47" t="str">
        <f t="shared" si="194"/>
        <v/>
      </c>
      <c r="BL216" s="47" t="str">
        <f t="shared" si="195"/>
        <v/>
      </c>
      <c r="BM216" s="47" t="str">
        <f t="shared" si="196"/>
        <v/>
      </c>
      <c r="BN216" s="51" t="str">
        <f t="shared" si="197"/>
        <v/>
      </c>
      <c r="BO216" s="51" t="str">
        <f t="shared" si="198"/>
        <v/>
      </c>
      <c r="BP216" s="51" t="str">
        <f t="shared" si="199"/>
        <v/>
      </c>
      <c r="BQ216" s="51" t="str">
        <f t="shared" si="200"/>
        <v/>
      </c>
      <c r="BR216" s="51" t="str">
        <f t="shared" si="201"/>
        <v/>
      </c>
      <c r="BS216" s="51" t="str">
        <f t="shared" si="202"/>
        <v/>
      </c>
      <c r="BT216" s="47" t="str">
        <f t="shared" si="203"/>
        <v/>
      </c>
      <c r="BU216" s="59" t="s">
        <v>1537</v>
      </c>
      <c r="BV216" s="48" t="s">
        <v>1776</v>
      </c>
      <c r="BW216" s="97"/>
      <c r="BX216" s="98"/>
      <c r="BY216" s="88"/>
      <c r="BZ216" s="99"/>
      <c r="CA216" s="100" t="s">
        <v>2356</v>
      </c>
      <c r="CB216" s="101" t="s">
        <v>920</v>
      </c>
      <c r="CC216" s="101">
        <v>522</v>
      </c>
      <c r="CD216" s="100">
        <v>8.8166666666666664</v>
      </c>
      <c r="CE216" s="103"/>
      <c r="CF216" s="101"/>
      <c r="CG216" s="101">
        <v>5.7960000000000003</v>
      </c>
      <c r="CH216" s="101"/>
      <c r="CI216" s="104"/>
      <c r="CJ216" s="105" t="s">
        <v>920</v>
      </c>
      <c r="CL216" s="44"/>
      <c r="CN216" s="52">
        <f t="shared" si="204"/>
        <v>0</v>
      </c>
    </row>
    <row r="217" spans="1:92" ht="9.9499999999999993" hidden="1" customHeight="1" x14ac:dyDescent="0.2">
      <c r="A217" s="3"/>
      <c r="B217" s="3"/>
      <c r="C217" s="83" t="str">
        <f t="shared" si="130"/>
        <v/>
      </c>
      <c r="D217" s="83" t="str">
        <f t="shared" ref="D217:F217" si="220">IF($Q217&lt;&gt;"",IF(D71=0,"",D71),"")</f>
        <v/>
      </c>
      <c r="E217" s="83" t="str">
        <f t="shared" si="220"/>
        <v/>
      </c>
      <c r="F217" s="83" t="str">
        <f t="shared" si="220"/>
        <v/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136" t="str">
        <f t="shared" si="132"/>
        <v/>
      </c>
      <c r="R217" s="137" t="str">
        <f t="shared" si="133"/>
        <v/>
      </c>
      <c r="S217" s="121"/>
      <c r="T217" s="121"/>
      <c r="U217" s="83" t="str">
        <f t="shared" si="134"/>
        <v/>
      </c>
      <c r="V217" s="3"/>
      <c r="W217" s="3"/>
      <c r="X217" s="3"/>
      <c r="Y217" s="3"/>
      <c r="Z217" s="3"/>
      <c r="AA217" s="3"/>
      <c r="AB217" s="3"/>
      <c r="AC217" s="3"/>
      <c r="AD217" s="3" t="str">
        <f t="shared" ca="1" si="174"/>
        <v/>
      </c>
      <c r="AE217" s="3"/>
      <c r="AF217" s="3"/>
      <c r="AG217" s="3"/>
      <c r="AH217" s="3"/>
      <c r="AI217" s="3" t="str">
        <f t="shared" ca="1" si="167"/>
        <v/>
      </c>
      <c r="AJ217" s="3" t="str">
        <f t="shared" ca="1" si="168"/>
        <v/>
      </c>
      <c r="AK217" s="3"/>
      <c r="AL217" s="47" t="str">
        <f t="shared" ca="1" si="128"/>
        <v/>
      </c>
      <c r="AM217" s="119" t="str">
        <f t="shared" si="185"/>
        <v/>
      </c>
      <c r="AN217" s="118" t="str">
        <f ca="1">IF(AD217="","",IF(AD217="Min. objednávka",2-SUM($AN$7:AN216),IF(AD217="Spolu odhad",ROUND(SUM($AN$7:AN216),2),IF(AM217="","???",ROUND(AG217*AM217,2)))))</f>
        <v/>
      </c>
      <c r="AO217" s="3"/>
      <c r="AP217" s="3"/>
      <c r="AQ217" s="3"/>
      <c r="AR217" s="22">
        <f t="shared" si="186"/>
        <v>1</v>
      </c>
      <c r="AS217" s="3"/>
      <c r="AT217" s="3"/>
      <c r="AU217" s="3"/>
      <c r="AV217" s="3"/>
      <c r="AW217" s="3"/>
      <c r="AX217" s="47" t="str">
        <f>IF(MAX($AX$7:AX216)+1&lt;=$AS$4,MAX($AX$7:AX216)+1,"")</f>
        <v/>
      </c>
      <c r="AY217" s="47" t="str">
        <f>IF(MAX($AX$7:AX216)+1&gt;$AS$4,"",IF(AX217&lt;=$BC$7,VLOOKUP(AX217,BA$8:BB$299,2,FALSE),IF(AX217&lt;=$BE$7,VLOOKUP(AX217,BC$8:BD$299,2,FALSE),IF(AX217&lt;=MAX($BE$8:$BE$299),VLOOKUP(AX217,BE$8:BF$299,2,FALSE),IF(AX217=$AS$4,VLOOKUP(AX217,$AS$4:$AU$4,2,FALSE),"")))))</f>
        <v/>
      </c>
      <c r="AZ217" s="47" t="str">
        <f>IF(MAX($AX$7:AX216)+1&gt;$AS$4,"",IF(AX217&lt;=$BC$7,"",IF(AX217&lt;=$BE$7,MID(VLOOKUP(AX217,BC$8:BD$299,2,FALSE),1,1),IF(AX217&lt;=MAX($BE$8:$BE$299),MID(VLOOKUP(AX217,BE$8:BF$299,2,FALSE),1,1),IF(AX217&lt;=$AS$4,VLOOKUP(AX217,$AS$4:$AU$4,3,FALSE),"")))))</f>
        <v/>
      </c>
      <c r="BA217" s="49" t="str">
        <f>IF(AND(BB217&lt;&gt;"",ISNA(VLOOKUP(BB217,BB$7:BB216,1,FALSE))),MAX(BA$7:BA216)+1,"")</f>
        <v/>
      </c>
      <c r="BB217" s="50" t="str">
        <f t="shared" si="187"/>
        <v/>
      </c>
      <c r="BC217" s="49" t="str">
        <f>IF(AND(BD217&lt;&gt;"",ISNA(VLOOKUP(BD217,BD$7:BD216,1,FALSE))),MAX(BC$7:BC216)+1,"")</f>
        <v/>
      </c>
      <c r="BD217" s="50" t="str">
        <f t="shared" si="188"/>
        <v/>
      </c>
      <c r="BE217" s="49" t="str">
        <f>IF(AND(BF217&lt;&gt;"",ISNA(VLOOKUP(BF217,BF$7:BF216,1,FALSE))),MAX(BE$7:BE216)+1,"")</f>
        <v/>
      </c>
      <c r="BF217" s="50" t="str">
        <f t="shared" si="189"/>
        <v/>
      </c>
      <c r="BG217" s="50" t="str">
        <f t="shared" si="190"/>
        <v xml:space="preserve">22x0,5 </v>
      </c>
      <c r="BH217" s="50" t="str">
        <f t="shared" si="191"/>
        <v xml:space="preserve">22x2 </v>
      </c>
      <c r="BI217" s="47" t="str">
        <f t="shared" si="192"/>
        <v/>
      </c>
      <c r="BJ217" s="47" t="str">
        <f t="shared" si="193"/>
        <v/>
      </c>
      <c r="BK217" s="47" t="str">
        <f t="shared" si="194"/>
        <v/>
      </c>
      <c r="BL217" s="47" t="str">
        <f t="shared" si="195"/>
        <v/>
      </c>
      <c r="BM217" s="47" t="str">
        <f t="shared" si="196"/>
        <v/>
      </c>
      <c r="BN217" s="51" t="str">
        <f t="shared" si="197"/>
        <v/>
      </c>
      <c r="BO217" s="51" t="str">
        <f t="shared" si="198"/>
        <v/>
      </c>
      <c r="BP217" s="51" t="str">
        <f t="shared" si="199"/>
        <v/>
      </c>
      <c r="BQ217" s="51" t="str">
        <f t="shared" si="200"/>
        <v/>
      </c>
      <c r="BR217" s="51" t="str">
        <f t="shared" si="201"/>
        <v/>
      </c>
      <c r="BS217" s="51" t="str">
        <f t="shared" si="202"/>
        <v/>
      </c>
      <c r="BT217" s="47" t="str">
        <f t="shared" si="203"/>
        <v/>
      </c>
      <c r="BU217" s="59" t="s">
        <v>1538</v>
      </c>
      <c r="BV217" s="48" t="s">
        <v>1778</v>
      </c>
      <c r="BW217" s="97"/>
      <c r="BX217" s="98"/>
      <c r="BY217" s="88"/>
      <c r="BZ217" s="99"/>
      <c r="CA217" s="100" t="s">
        <v>2357</v>
      </c>
      <c r="CB217" s="101" t="s">
        <v>215</v>
      </c>
      <c r="CC217" s="101">
        <v>523</v>
      </c>
      <c r="CD217" s="100">
        <v>13.158333333333333</v>
      </c>
      <c r="CE217" s="103"/>
      <c r="CF217" s="101"/>
      <c r="CG217" s="101">
        <v>5.7960000000000003</v>
      </c>
      <c r="CH217" s="101"/>
      <c r="CI217" s="104"/>
      <c r="CJ217" s="105" t="s">
        <v>215</v>
      </c>
      <c r="CL217" s="44"/>
      <c r="CN217" s="52">
        <f t="shared" si="204"/>
        <v>0</v>
      </c>
    </row>
    <row r="218" spans="1:92" ht="9.9499999999999993" hidden="1" customHeight="1" x14ac:dyDescent="0.2">
      <c r="A218" s="3"/>
      <c r="B218" s="3"/>
      <c r="C218" s="83" t="str">
        <f t="shared" si="130"/>
        <v/>
      </c>
      <c r="D218" s="83" t="str">
        <f t="shared" ref="D218:F218" si="221">IF($Q218&lt;&gt;"",IF(D72=0,"",D72),"")</f>
        <v/>
      </c>
      <c r="E218" s="83" t="str">
        <f t="shared" si="221"/>
        <v/>
      </c>
      <c r="F218" s="83" t="str">
        <f t="shared" si="221"/>
        <v/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136" t="str">
        <f t="shared" si="132"/>
        <v/>
      </c>
      <c r="R218" s="137" t="str">
        <f t="shared" si="133"/>
        <v/>
      </c>
      <c r="S218" s="121"/>
      <c r="T218" s="121"/>
      <c r="U218" s="83" t="str">
        <f t="shared" si="134"/>
        <v/>
      </c>
      <c r="V218" s="3"/>
      <c r="W218" s="3"/>
      <c r="X218" s="3"/>
      <c r="Y218" s="3"/>
      <c r="Z218" s="3"/>
      <c r="AA218" s="3"/>
      <c r="AB218" s="3"/>
      <c r="AC218" s="3"/>
      <c r="AD218" s="3" t="str">
        <f t="shared" ca="1" si="174"/>
        <v/>
      </c>
      <c r="AE218" s="3"/>
      <c r="AF218" s="3"/>
      <c r="AG218" s="3"/>
      <c r="AH218" s="3"/>
      <c r="AI218" s="3" t="str">
        <f t="shared" ref="AI218:AI249" ca="1" si="222">IF(ISNA(VLOOKUP(AD218,$CB$12:$CH$422,5,FALSE)),"",VLOOKUP(AD218,$CB$12:$CH$422,5,FALSE))</f>
        <v/>
      </c>
      <c r="AJ218" s="3" t="str">
        <f t="shared" ref="AJ218:AJ249" ca="1" si="223">IF(ISNA(VLOOKUP(AD218,$CB$12:$CH$422,4,FALSE)),"",IF(VLOOKUP(AD218,$CB$12:$CH$422,4,FALSE)=0,"tab",VLOOKUP(AD218,$CB$12:$CH$422,4,FALSE)))</f>
        <v/>
      </c>
      <c r="AK218" s="3"/>
      <c r="AL218" s="47" t="str">
        <f t="shared" ref="AL218:AL281" ca="1" si="224">IF(AY218&lt;&gt;"",IF(AX218&lt;=MAX($BA$8:$BA$298),IF(OR(MID(AD218,1,7)="9  Zás-",MID(AD218,1,6)="38  PD"),"m","m2"),IF(AX218&lt;=$AS$4,"m","")),IF(AD218="dovoz odhad","m2",IF(AD218="lišta pod 80 mm","ks",IF(AD218="Drážkovanie","m",IF(AD218="Zlepovanie (spájanie)","m2 ",IF(AD218="Formatovanie zlep. dielcov","m2 ",IF(AD218="Otvor na pánt Ø 35 mm","ks ","")))))))</f>
        <v/>
      </c>
      <c r="AM218" s="119" t="str">
        <f t="shared" si="185"/>
        <v/>
      </c>
      <c r="AN218" s="118" t="str">
        <f ca="1">IF(AD218="","",IF(AD218="Min. objednávka",2-SUM($AN$7:AN217),IF(AD218="Spolu odhad",ROUND(SUM($AN$7:AN217),2),IF(AM218="","???",ROUND(AG218*AM218,2)))))</f>
        <v/>
      </c>
      <c r="AO218" s="3"/>
      <c r="AP218" s="3"/>
      <c r="AQ218" s="3"/>
      <c r="AR218" s="22">
        <f t="shared" si="186"/>
        <v>1</v>
      </c>
      <c r="AS218" s="3"/>
      <c r="AT218" s="3"/>
      <c r="AU218" s="3"/>
      <c r="AV218" s="3"/>
      <c r="AW218" s="3"/>
      <c r="AX218" s="47" t="str">
        <f>IF(MAX($AX$7:AX217)+1&lt;=$AS$4,MAX($AX$7:AX217)+1,"")</f>
        <v/>
      </c>
      <c r="AY218" s="47" t="str">
        <f>IF(MAX($AX$7:AX217)+1&gt;$AS$4,"",IF(AX218&lt;=$BC$7,VLOOKUP(AX218,BA$8:BB$299,2,FALSE),IF(AX218&lt;=$BE$7,VLOOKUP(AX218,BC$8:BD$299,2,FALSE),IF(AX218&lt;=MAX($BE$8:$BE$299),VLOOKUP(AX218,BE$8:BF$299,2,FALSE),IF(AX218=$AS$4,VLOOKUP(AX218,$AS$4:$AU$4,2,FALSE),"")))))</f>
        <v/>
      </c>
      <c r="AZ218" s="47" t="str">
        <f>IF(MAX($AX$7:AX217)+1&gt;$AS$4,"",IF(AX218&lt;=$BC$7,"",IF(AX218&lt;=$BE$7,MID(VLOOKUP(AX218,BC$8:BD$299,2,FALSE),1,1),IF(AX218&lt;=MAX($BE$8:$BE$299),MID(VLOOKUP(AX218,BE$8:BF$299,2,FALSE),1,1),IF(AX218&lt;=$AS$4,VLOOKUP(AX218,$AS$4:$AU$4,3,FALSE),"")))))</f>
        <v/>
      </c>
      <c r="BA218" s="49" t="str">
        <f>IF(AND(BB218&lt;&gt;"",ISNA(VLOOKUP(BB218,BB$7:BB217,1,FALSE))),MAX(BA$7:BA217)+1,"")</f>
        <v/>
      </c>
      <c r="BB218" s="50" t="str">
        <f t="shared" si="187"/>
        <v/>
      </c>
      <c r="BC218" s="49" t="str">
        <f>IF(AND(BD218&lt;&gt;"",ISNA(VLOOKUP(BD218,BD$7:BD217,1,FALSE))),MAX(BC$7:BC217)+1,"")</f>
        <v/>
      </c>
      <c r="BD218" s="50" t="str">
        <f t="shared" si="188"/>
        <v/>
      </c>
      <c r="BE218" s="49" t="str">
        <f>IF(AND(BF218&lt;&gt;"",ISNA(VLOOKUP(BF218,BF$7:BF217,1,FALSE))),MAX(BE$7:BE217)+1,"")</f>
        <v/>
      </c>
      <c r="BF218" s="50" t="str">
        <f t="shared" si="189"/>
        <v/>
      </c>
      <c r="BG218" s="50" t="str">
        <f t="shared" si="190"/>
        <v xml:space="preserve">22x0,5 </v>
      </c>
      <c r="BH218" s="50" t="str">
        <f t="shared" si="191"/>
        <v xml:space="preserve">22x2 </v>
      </c>
      <c r="BI218" s="47" t="str">
        <f t="shared" si="192"/>
        <v/>
      </c>
      <c r="BJ218" s="47" t="str">
        <f t="shared" si="193"/>
        <v/>
      </c>
      <c r="BK218" s="47" t="str">
        <f t="shared" si="194"/>
        <v/>
      </c>
      <c r="BL218" s="47" t="str">
        <f t="shared" si="195"/>
        <v/>
      </c>
      <c r="BM218" s="47" t="str">
        <f t="shared" si="196"/>
        <v/>
      </c>
      <c r="BN218" s="51" t="str">
        <f t="shared" si="197"/>
        <v/>
      </c>
      <c r="BO218" s="51" t="str">
        <f t="shared" si="198"/>
        <v/>
      </c>
      <c r="BP218" s="51" t="str">
        <f t="shared" si="199"/>
        <v/>
      </c>
      <c r="BQ218" s="51" t="str">
        <f t="shared" si="200"/>
        <v/>
      </c>
      <c r="BR218" s="51" t="str">
        <f t="shared" si="201"/>
        <v/>
      </c>
      <c r="BS218" s="51" t="str">
        <f t="shared" si="202"/>
        <v/>
      </c>
      <c r="BT218" s="47" t="str">
        <f t="shared" si="203"/>
        <v/>
      </c>
      <c r="BU218" s="59" t="s">
        <v>1539</v>
      </c>
      <c r="BV218" s="48" t="s">
        <v>1780</v>
      </c>
      <c r="BW218" s="97"/>
      <c r="BX218" s="98"/>
      <c r="BY218" s="88"/>
      <c r="BZ218" s="99"/>
      <c r="CA218" s="100" t="s">
        <v>2358</v>
      </c>
      <c r="CB218" s="101" t="s">
        <v>216</v>
      </c>
      <c r="CC218" s="101">
        <v>524</v>
      </c>
      <c r="CD218" s="100">
        <v>9.1333333333333346</v>
      </c>
      <c r="CE218" s="103"/>
      <c r="CF218" s="101"/>
      <c r="CG218" s="101">
        <v>5.7960000000000003</v>
      </c>
      <c r="CH218" s="101"/>
      <c r="CI218" s="104"/>
      <c r="CJ218" s="105" t="s">
        <v>216</v>
      </c>
      <c r="CL218" s="44"/>
      <c r="CN218" s="52">
        <f t="shared" si="204"/>
        <v>0</v>
      </c>
    </row>
    <row r="219" spans="1:92" ht="9.9499999999999993" hidden="1" customHeight="1" x14ac:dyDescent="0.2">
      <c r="A219" s="3"/>
      <c r="B219" s="3"/>
      <c r="C219" s="83" t="str">
        <f t="shared" ref="C219:C282" si="225">IF(R219="","",R219)</f>
        <v/>
      </c>
      <c r="D219" s="83" t="str">
        <f t="shared" ref="D219:F219" si="226">IF($Q219&lt;&gt;"",IF(D73=0,"",D73),"")</f>
        <v/>
      </c>
      <c r="E219" s="83" t="str">
        <f t="shared" si="226"/>
        <v/>
      </c>
      <c r="F219" s="83" t="str">
        <f t="shared" si="226"/>
        <v/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136" t="str">
        <f t="shared" ref="Q219:Q282" si="227">IF(A73&lt;&gt;"",IF(U73="Duplak s bielou 18",22,IF(U73="Duplak s bielou 10",588,"")),"")</f>
        <v/>
      </c>
      <c r="R219" s="137" t="str">
        <f t="shared" ref="R219:R282" si="228">IF(A73&lt;&gt;"",CONCATENATE(IF(U73="Duplak s bielou 18","18  Biela hladká",""),IF(U73="Duplak s bielou 10","10  Biela hladká","")),"")</f>
        <v/>
      </c>
      <c r="S219" s="121"/>
      <c r="T219" s="121"/>
      <c r="U219" s="83" t="str">
        <f t="shared" ref="U219:U282" si="229">IF($Q219&lt;&gt;"",IF(U73=0,"",U73),"")</f>
        <v/>
      </c>
      <c r="V219" s="3"/>
      <c r="W219" s="3"/>
      <c r="X219" s="3"/>
      <c r="Y219" s="3"/>
      <c r="Z219" s="3"/>
      <c r="AA219" s="3"/>
      <c r="AB219" s="3"/>
      <c r="AC219" s="3"/>
      <c r="AD219" s="3" t="str">
        <f t="shared" ca="1" si="174"/>
        <v/>
      </c>
      <c r="AE219" s="3"/>
      <c r="AF219" s="3"/>
      <c r="AG219" s="3"/>
      <c r="AH219" s="3"/>
      <c r="AI219" s="3" t="str">
        <f t="shared" ca="1" si="222"/>
        <v/>
      </c>
      <c r="AJ219" s="3" t="str">
        <f t="shared" ca="1" si="223"/>
        <v/>
      </c>
      <c r="AK219" s="3"/>
      <c r="AL219" s="47" t="str">
        <f t="shared" ca="1" si="224"/>
        <v/>
      </c>
      <c r="AM219" s="119" t="str">
        <f t="shared" si="185"/>
        <v/>
      </c>
      <c r="AN219" s="118" t="str">
        <f ca="1">IF(AD219="","",IF(AD219="Min. objednávka",2-SUM($AN$7:AN218),IF(AD219="Spolu odhad",ROUND(SUM($AN$7:AN218),2),IF(AM219="","???",ROUND(AG219*AM219,2)))))</f>
        <v/>
      </c>
      <c r="AO219" s="3"/>
      <c r="AP219" s="3"/>
      <c r="AQ219" s="3"/>
      <c r="AR219" s="22">
        <f t="shared" si="186"/>
        <v>1</v>
      </c>
      <c r="AS219" s="3"/>
      <c r="AT219" s="3"/>
      <c r="AU219" s="3"/>
      <c r="AV219" s="3"/>
      <c r="AW219" s="3"/>
      <c r="AX219" s="47" t="str">
        <f>IF(MAX($AX$7:AX218)+1&lt;=$AS$4,MAX($AX$7:AX218)+1,"")</f>
        <v/>
      </c>
      <c r="AY219" s="47" t="str">
        <f>IF(MAX($AX$7:AX218)+1&gt;$AS$4,"",IF(AX219&lt;=$BC$7,VLOOKUP(AX219,BA$8:BB$299,2,FALSE),IF(AX219&lt;=$BE$7,VLOOKUP(AX219,BC$8:BD$299,2,FALSE),IF(AX219&lt;=MAX($BE$8:$BE$299),VLOOKUP(AX219,BE$8:BF$299,2,FALSE),IF(AX219=$AS$4,VLOOKUP(AX219,$AS$4:$AU$4,2,FALSE),"")))))</f>
        <v/>
      </c>
      <c r="AZ219" s="47" t="str">
        <f>IF(MAX($AX$7:AX218)+1&gt;$AS$4,"",IF(AX219&lt;=$BC$7,"",IF(AX219&lt;=$BE$7,MID(VLOOKUP(AX219,BC$8:BD$299,2,FALSE),1,1),IF(AX219&lt;=MAX($BE$8:$BE$299),MID(VLOOKUP(AX219,BE$8:BF$299,2,FALSE),1,1),IF(AX219&lt;=$AS$4,VLOOKUP(AX219,$AS$4:$AU$4,3,FALSE),"")))))</f>
        <v/>
      </c>
      <c r="BA219" s="49" t="str">
        <f>IF(AND(BB219&lt;&gt;"",ISNA(VLOOKUP(BB219,BB$7:BB218,1,FALSE))),MAX(BA$7:BA218)+1,"")</f>
        <v/>
      </c>
      <c r="BB219" s="50" t="str">
        <f t="shared" si="187"/>
        <v/>
      </c>
      <c r="BC219" s="49" t="str">
        <f>IF(AND(BD219&lt;&gt;"",ISNA(VLOOKUP(BD219,BD$7:BD218,1,FALSE))),MAX(BC$7:BC218)+1,"")</f>
        <v/>
      </c>
      <c r="BD219" s="50" t="str">
        <f t="shared" si="188"/>
        <v/>
      </c>
      <c r="BE219" s="49" t="str">
        <f>IF(AND(BF219&lt;&gt;"",ISNA(VLOOKUP(BF219,BF$7:BF218,1,FALSE))),MAX(BE$7:BE218)+1,"")</f>
        <v/>
      </c>
      <c r="BF219" s="50" t="str">
        <f t="shared" si="189"/>
        <v/>
      </c>
      <c r="BG219" s="50" t="str">
        <f t="shared" si="190"/>
        <v xml:space="preserve">22x0,5 </v>
      </c>
      <c r="BH219" s="50" t="str">
        <f t="shared" si="191"/>
        <v xml:space="preserve">22x2 </v>
      </c>
      <c r="BI219" s="47" t="str">
        <f t="shared" si="192"/>
        <v/>
      </c>
      <c r="BJ219" s="47" t="str">
        <f t="shared" si="193"/>
        <v/>
      </c>
      <c r="BK219" s="47" t="str">
        <f t="shared" si="194"/>
        <v/>
      </c>
      <c r="BL219" s="47" t="str">
        <f t="shared" si="195"/>
        <v/>
      </c>
      <c r="BM219" s="47" t="str">
        <f t="shared" si="196"/>
        <v/>
      </c>
      <c r="BN219" s="51" t="str">
        <f t="shared" si="197"/>
        <v/>
      </c>
      <c r="BO219" s="51" t="str">
        <f t="shared" si="198"/>
        <v/>
      </c>
      <c r="BP219" s="51" t="str">
        <f t="shared" si="199"/>
        <v/>
      </c>
      <c r="BQ219" s="51" t="str">
        <f t="shared" si="200"/>
        <v/>
      </c>
      <c r="BR219" s="51" t="str">
        <f t="shared" si="201"/>
        <v/>
      </c>
      <c r="BS219" s="51" t="str">
        <f t="shared" si="202"/>
        <v/>
      </c>
      <c r="BT219" s="47" t="str">
        <f t="shared" si="203"/>
        <v/>
      </c>
      <c r="BU219" s="59" t="s">
        <v>294</v>
      </c>
      <c r="BV219" s="48" t="s">
        <v>1782</v>
      </c>
      <c r="BW219" s="97"/>
      <c r="BX219" s="98"/>
      <c r="BY219" s="88"/>
      <c r="BZ219" s="99"/>
      <c r="CA219" s="100" t="s">
        <v>2359</v>
      </c>
      <c r="CB219" s="101" t="s">
        <v>217</v>
      </c>
      <c r="CC219" s="101">
        <v>525</v>
      </c>
      <c r="CD219" s="100">
        <v>11.2</v>
      </c>
      <c r="CE219" s="103"/>
      <c r="CF219" s="101"/>
      <c r="CG219" s="101">
        <v>5.7960000000000003</v>
      </c>
      <c r="CH219" s="101"/>
      <c r="CI219" s="104"/>
      <c r="CJ219" s="105" t="s">
        <v>217</v>
      </c>
      <c r="CL219" s="44"/>
      <c r="CN219" s="52">
        <f t="shared" si="204"/>
        <v>0</v>
      </c>
    </row>
    <row r="220" spans="1:92" ht="9.9499999999999993" hidden="1" customHeight="1" x14ac:dyDescent="0.2">
      <c r="A220" s="3"/>
      <c r="B220" s="3"/>
      <c r="C220" s="83" t="str">
        <f t="shared" si="225"/>
        <v/>
      </c>
      <c r="D220" s="83" t="str">
        <f t="shared" ref="D220:F220" si="230">IF($Q220&lt;&gt;"",IF(D74=0,"",D74),"")</f>
        <v/>
      </c>
      <c r="E220" s="83" t="str">
        <f t="shared" si="230"/>
        <v/>
      </c>
      <c r="F220" s="83" t="str">
        <f t="shared" si="230"/>
        <v/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136" t="str">
        <f t="shared" si="227"/>
        <v/>
      </c>
      <c r="R220" s="137" t="str">
        <f t="shared" si="228"/>
        <v/>
      </c>
      <c r="S220" s="121"/>
      <c r="T220" s="121"/>
      <c r="U220" s="83" t="str">
        <f t="shared" si="229"/>
        <v/>
      </c>
      <c r="V220" s="3"/>
      <c r="W220" s="3"/>
      <c r="X220" s="3"/>
      <c r="Y220" s="3"/>
      <c r="Z220" s="3"/>
      <c r="AA220" s="3"/>
      <c r="AB220" s="3"/>
      <c r="AC220" s="3"/>
      <c r="AD220" s="3" t="str">
        <f t="shared" ca="1" si="174"/>
        <v/>
      </c>
      <c r="AE220" s="3"/>
      <c r="AF220" s="3"/>
      <c r="AG220" s="3"/>
      <c r="AH220" s="3"/>
      <c r="AI220" s="3" t="str">
        <f t="shared" ca="1" si="222"/>
        <v/>
      </c>
      <c r="AJ220" s="3" t="str">
        <f t="shared" ca="1" si="223"/>
        <v/>
      </c>
      <c r="AK220" s="3"/>
      <c r="AL220" s="47" t="str">
        <f t="shared" ca="1" si="224"/>
        <v/>
      </c>
      <c r="AM220" s="119" t="str">
        <f t="shared" si="185"/>
        <v/>
      </c>
      <c r="AN220" s="118" t="str">
        <f ca="1">IF(AD220="","",IF(AD220="Min. objednávka",2-SUM($AN$7:AN219),IF(AD220="Spolu odhad",ROUND(SUM($AN$7:AN219),2),IF(AM220="","???",ROUND(AG220*AM220,2)))))</f>
        <v/>
      </c>
      <c r="AO220" s="3"/>
      <c r="AP220" s="3"/>
      <c r="AQ220" s="3"/>
      <c r="AR220" s="22">
        <f t="shared" si="186"/>
        <v>1</v>
      </c>
      <c r="AS220" s="3"/>
      <c r="AT220" s="3"/>
      <c r="AU220" s="3"/>
      <c r="AV220" s="3"/>
      <c r="AW220" s="3"/>
      <c r="AX220" s="47" t="str">
        <f>IF(MAX($AX$7:AX219)+1&lt;=$AS$4,MAX($AX$7:AX219)+1,"")</f>
        <v/>
      </c>
      <c r="AY220" s="47" t="str">
        <f>IF(MAX($AX$7:AX219)+1&gt;$AS$4,"",IF(AX220&lt;=$BC$7,VLOOKUP(AX220,BA$8:BB$299,2,FALSE),IF(AX220&lt;=$BE$7,VLOOKUP(AX220,BC$8:BD$299,2,FALSE),IF(AX220&lt;=MAX($BE$8:$BE$299),VLOOKUP(AX220,BE$8:BF$299,2,FALSE),IF(AX220=$AS$4,VLOOKUP(AX220,$AS$4:$AU$4,2,FALSE),"")))))</f>
        <v/>
      </c>
      <c r="AZ220" s="47" t="str">
        <f>IF(MAX($AX$7:AX219)+1&gt;$AS$4,"",IF(AX220&lt;=$BC$7,"",IF(AX220&lt;=$BE$7,MID(VLOOKUP(AX220,BC$8:BD$299,2,FALSE),1,1),IF(AX220&lt;=MAX($BE$8:$BE$299),MID(VLOOKUP(AX220,BE$8:BF$299,2,FALSE),1,1),IF(AX220&lt;=$AS$4,VLOOKUP(AX220,$AS$4:$AU$4,3,FALSE),"")))))</f>
        <v/>
      </c>
      <c r="BA220" s="49" t="str">
        <f>IF(AND(BB220&lt;&gt;"",ISNA(VLOOKUP(BB220,BB$7:BB219,1,FALSE))),MAX(BA$7:BA219)+1,"")</f>
        <v/>
      </c>
      <c r="BB220" s="50" t="str">
        <f t="shared" si="187"/>
        <v/>
      </c>
      <c r="BC220" s="49" t="str">
        <f>IF(AND(BD220&lt;&gt;"",ISNA(VLOOKUP(BD220,BD$7:BD219,1,FALSE))),MAX(BC$7:BC219)+1,"")</f>
        <v/>
      </c>
      <c r="BD220" s="50" t="str">
        <f t="shared" si="188"/>
        <v/>
      </c>
      <c r="BE220" s="49" t="str">
        <f>IF(AND(BF220&lt;&gt;"",ISNA(VLOOKUP(BF220,BF$7:BF219,1,FALSE))),MAX(BE$7:BE219)+1,"")</f>
        <v/>
      </c>
      <c r="BF220" s="50" t="str">
        <f t="shared" si="189"/>
        <v/>
      </c>
      <c r="BG220" s="50" t="str">
        <f t="shared" si="190"/>
        <v xml:space="preserve">22x0,5 </v>
      </c>
      <c r="BH220" s="50" t="str">
        <f t="shared" si="191"/>
        <v xml:space="preserve">22x2 </v>
      </c>
      <c r="BI220" s="47" t="str">
        <f t="shared" si="192"/>
        <v/>
      </c>
      <c r="BJ220" s="47" t="str">
        <f t="shared" si="193"/>
        <v/>
      </c>
      <c r="BK220" s="47" t="str">
        <f t="shared" si="194"/>
        <v/>
      </c>
      <c r="BL220" s="47" t="str">
        <f t="shared" si="195"/>
        <v/>
      </c>
      <c r="BM220" s="47" t="str">
        <f t="shared" si="196"/>
        <v/>
      </c>
      <c r="BN220" s="51" t="str">
        <f t="shared" si="197"/>
        <v/>
      </c>
      <c r="BO220" s="51" t="str">
        <f t="shared" si="198"/>
        <v/>
      </c>
      <c r="BP220" s="51" t="str">
        <f t="shared" si="199"/>
        <v/>
      </c>
      <c r="BQ220" s="51" t="str">
        <f t="shared" si="200"/>
        <v/>
      </c>
      <c r="BR220" s="51" t="str">
        <f t="shared" si="201"/>
        <v/>
      </c>
      <c r="BS220" s="51" t="str">
        <f t="shared" si="202"/>
        <v/>
      </c>
      <c r="BT220" s="47" t="str">
        <f t="shared" si="203"/>
        <v/>
      </c>
      <c r="BU220" s="59" t="s">
        <v>1540</v>
      </c>
      <c r="BV220" s="48" t="s">
        <v>1784</v>
      </c>
      <c r="BW220" s="97"/>
      <c r="BX220" s="98"/>
      <c r="BY220" s="88"/>
      <c r="BZ220" s="99"/>
      <c r="CA220" s="100" t="s">
        <v>2468</v>
      </c>
      <c r="CB220" s="101" t="s">
        <v>921</v>
      </c>
      <c r="CC220" s="101">
        <v>526</v>
      </c>
      <c r="CD220" s="100">
        <v>12.616666666666667</v>
      </c>
      <c r="CE220" s="103"/>
      <c r="CF220" s="101"/>
      <c r="CG220" s="101">
        <v>5.7960000000000003</v>
      </c>
      <c r="CH220" s="101"/>
      <c r="CI220" s="104"/>
      <c r="CJ220" s="105" t="s">
        <v>921</v>
      </c>
      <c r="CL220" s="44"/>
      <c r="CN220" s="52">
        <f t="shared" si="204"/>
        <v>0</v>
      </c>
    </row>
    <row r="221" spans="1:92" ht="9.9499999999999993" hidden="1" customHeight="1" x14ac:dyDescent="0.2">
      <c r="A221" s="3"/>
      <c r="B221" s="3"/>
      <c r="C221" s="83" t="str">
        <f t="shared" si="225"/>
        <v/>
      </c>
      <c r="D221" s="83" t="str">
        <f t="shared" ref="D221:F221" si="231">IF($Q221&lt;&gt;"",IF(D75=0,"",D75),"")</f>
        <v/>
      </c>
      <c r="E221" s="83" t="str">
        <f t="shared" si="231"/>
        <v/>
      </c>
      <c r="F221" s="83" t="str">
        <f t="shared" si="231"/>
        <v/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136" t="str">
        <f t="shared" si="227"/>
        <v/>
      </c>
      <c r="R221" s="137" t="str">
        <f t="shared" si="228"/>
        <v/>
      </c>
      <c r="S221" s="121"/>
      <c r="T221" s="121"/>
      <c r="U221" s="83" t="str">
        <f t="shared" si="229"/>
        <v/>
      </c>
      <c r="V221" s="3"/>
      <c r="W221" s="3"/>
      <c r="X221" s="3"/>
      <c r="Y221" s="3"/>
      <c r="Z221" s="3"/>
      <c r="AA221" s="3"/>
      <c r="AB221" s="3"/>
      <c r="AC221" s="3"/>
      <c r="AD221" s="3" t="str">
        <f t="shared" ca="1" si="174"/>
        <v/>
      </c>
      <c r="AE221" s="3"/>
      <c r="AF221" s="3"/>
      <c r="AG221" s="3"/>
      <c r="AH221" s="3"/>
      <c r="AI221" s="3" t="str">
        <f t="shared" ca="1" si="222"/>
        <v/>
      </c>
      <c r="AJ221" s="3" t="str">
        <f t="shared" ca="1" si="223"/>
        <v/>
      </c>
      <c r="AK221" s="3"/>
      <c r="AL221" s="47" t="str">
        <f t="shared" ca="1" si="224"/>
        <v/>
      </c>
      <c r="AM221" s="119" t="str">
        <f t="shared" si="185"/>
        <v/>
      </c>
      <c r="AN221" s="118" t="str">
        <f ca="1">IF(AD221="","",IF(AD221="Min. objednávka",2-SUM($AN$7:AN220),IF(AD221="Spolu odhad",ROUND(SUM($AN$7:AN220),2),IF(AM221="","???",ROUND(AG221*AM221,2)))))</f>
        <v/>
      </c>
      <c r="AO221" s="3"/>
      <c r="AP221" s="3"/>
      <c r="AQ221" s="3"/>
      <c r="AR221" s="22">
        <f t="shared" si="186"/>
        <v>1</v>
      </c>
      <c r="AS221" s="3"/>
      <c r="AT221" s="3"/>
      <c r="AU221" s="3"/>
      <c r="AV221" s="3"/>
      <c r="AW221" s="3"/>
      <c r="AX221" s="47" t="str">
        <f>IF(MAX($AX$7:AX220)+1&lt;=$AS$4,MAX($AX$7:AX220)+1,"")</f>
        <v/>
      </c>
      <c r="AY221" s="47" t="str">
        <f>IF(MAX($AX$7:AX220)+1&gt;$AS$4,"",IF(AX221&lt;=$BC$7,VLOOKUP(AX221,BA$8:BB$299,2,FALSE),IF(AX221&lt;=$BE$7,VLOOKUP(AX221,BC$8:BD$299,2,FALSE),IF(AX221&lt;=MAX($BE$8:$BE$299),VLOOKUP(AX221,BE$8:BF$299,2,FALSE),IF(AX221=$AS$4,VLOOKUP(AX221,$AS$4:$AU$4,2,FALSE),"")))))</f>
        <v/>
      </c>
      <c r="AZ221" s="47" t="str">
        <f>IF(MAX($AX$7:AX220)+1&gt;$AS$4,"",IF(AX221&lt;=$BC$7,"",IF(AX221&lt;=$BE$7,MID(VLOOKUP(AX221,BC$8:BD$299,2,FALSE),1,1),IF(AX221&lt;=MAX($BE$8:$BE$299),MID(VLOOKUP(AX221,BE$8:BF$299,2,FALSE),1,1),IF(AX221&lt;=$AS$4,VLOOKUP(AX221,$AS$4:$AU$4,3,FALSE),"")))))</f>
        <v/>
      </c>
      <c r="BA221" s="49" t="str">
        <f>IF(AND(BB221&lt;&gt;"",ISNA(VLOOKUP(BB221,BB$7:BB220,1,FALSE))),MAX(BA$7:BA220)+1,"")</f>
        <v/>
      </c>
      <c r="BB221" s="50" t="str">
        <f t="shared" si="187"/>
        <v/>
      </c>
      <c r="BC221" s="49" t="str">
        <f>IF(AND(BD221&lt;&gt;"",ISNA(VLOOKUP(BD221,BD$7:BD220,1,FALSE))),MAX(BC$7:BC220)+1,"")</f>
        <v/>
      </c>
      <c r="BD221" s="50" t="str">
        <f t="shared" si="188"/>
        <v/>
      </c>
      <c r="BE221" s="49" t="str">
        <f>IF(AND(BF221&lt;&gt;"",ISNA(VLOOKUP(BF221,BF$7:BF220,1,FALSE))),MAX(BE$7:BE220)+1,"")</f>
        <v/>
      </c>
      <c r="BF221" s="50" t="str">
        <f t="shared" si="189"/>
        <v/>
      </c>
      <c r="BG221" s="50" t="str">
        <f t="shared" si="190"/>
        <v xml:space="preserve">22x0,5 </v>
      </c>
      <c r="BH221" s="50" t="str">
        <f t="shared" si="191"/>
        <v xml:space="preserve">22x2 </v>
      </c>
      <c r="BI221" s="47" t="str">
        <f t="shared" si="192"/>
        <v/>
      </c>
      <c r="BJ221" s="47" t="str">
        <f t="shared" si="193"/>
        <v/>
      </c>
      <c r="BK221" s="47" t="str">
        <f t="shared" si="194"/>
        <v/>
      </c>
      <c r="BL221" s="47" t="str">
        <f t="shared" si="195"/>
        <v/>
      </c>
      <c r="BM221" s="47" t="str">
        <f t="shared" si="196"/>
        <v/>
      </c>
      <c r="BN221" s="51" t="str">
        <f t="shared" si="197"/>
        <v/>
      </c>
      <c r="BO221" s="51" t="str">
        <f t="shared" si="198"/>
        <v/>
      </c>
      <c r="BP221" s="51" t="str">
        <f t="shared" si="199"/>
        <v/>
      </c>
      <c r="BQ221" s="51" t="str">
        <f t="shared" si="200"/>
        <v/>
      </c>
      <c r="BR221" s="51" t="str">
        <f t="shared" si="201"/>
        <v/>
      </c>
      <c r="BS221" s="51" t="str">
        <f t="shared" si="202"/>
        <v/>
      </c>
      <c r="BT221" s="47" t="str">
        <f t="shared" si="203"/>
        <v/>
      </c>
      <c r="BU221" s="59" t="s">
        <v>1541</v>
      </c>
      <c r="BV221" s="48" t="s">
        <v>1786</v>
      </c>
      <c r="BW221" s="97"/>
      <c r="BX221" s="98"/>
      <c r="BY221" s="88"/>
      <c r="BZ221" s="99"/>
      <c r="CA221" s="100" t="s">
        <v>2361</v>
      </c>
      <c r="CB221" s="101" t="s">
        <v>218</v>
      </c>
      <c r="CC221" s="101">
        <v>527</v>
      </c>
      <c r="CD221" s="100">
        <v>13.975</v>
      </c>
      <c r="CE221" s="103"/>
      <c r="CF221" s="101"/>
      <c r="CG221" s="101">
        <v>5.7960000000000003</v>
      </c>
      <c r="CH221" s="101"/>
      <c r="CI221" s="104"/>
      <c r="CJ221" s="105" t="s">
        <v>218</v>
      </c>
      <c r="CL221" s="44"/>
      <c r="CN221" s="52">
        <f t="shared" si="204"/>
        <v>0</v>
      </c>
    </row>
    <row r="222" spans="1:92" ht="9.9499999999999993" hidden="1" customHeight="1" x14ac:dyDescent="0.2">
      <c r="A222" s="3"/>
      <c r="B222" s="3"/>
      <c r="C222" s="83" t="str">
        <f t="shared" si="225"/>
        <v/>
      </c>
      <c r="D222" s="83" t="str">
        <f t="shared" ref="D222:F222" si="232">IF($Q222&lt;&gt;"",IF(D76=0,"",D76),"")</f>
        <v/>
      </c>
      <c r="E222" s="83" t="str">
        <f t="shared" si="232"/>
        <v/>
      </c>
      <c r="F222" s="83" t="str">
        <f t="shared" si="232"/>
        <v/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136" t="str">
        <f t="shared" si="227"/>
        <v/>
      </c>
      <c r="R222" s="137" t="str">
        <f t="shared" si="228"/>
        <v/>
      </c>
      <c r="S222" s="121"/>
      <c r="T222" s="121"/>
      <c r="U222" s="83" t="str">
        <f t="shared" si="229"/>
        <v/>
      </c>
      <c r="V222" s="3"/>
      <c r="W222" s="3"/>
      <c r="X222" s="3"/>
      <c r="Y222" s="3"/>
      <c r="Z222" s="3"/>
      <c r="AA222" s="3"/>
      <c r="AB222" s="3"/>
      <c r="AC222" s="3"/>
      <c r="AD222" s="3" t="str">
        <f t="shared" ca="1" si="174"/>
        <v/>
      </c>
      <c r="AE222" s="3"/>
      <c r="AF222" s="3"/>
      <c r="AG222" s="3"/>
      <c r="AH222" s="3"/>
      <c r="AI222" s="3" t="str">
        <f t="shared" ca="1" si="222"/>
        <v/>
      </c>
      <c r="AJ222" s="3" t="str">
        <f t="shared" ca="1" si="223"/>
        <v/>
      </c>
      <c r="AK222" s="3"/>
      <c r="AL222" s="47" t="str">
        <f t="shared" ca="1" si="224"/>
        <v/>
      </c>
      <c r="AM222" s="119" t="str">
        <f t="shared" si="185"/>
        <v/>
      </c>
      <c r="AN222" s="118" t="str">
        <f ca="1">IF(AD222="","",IF(AD222="Min. objednávka",2-SUM($AN$7:AN221),IF(AD222="Spolu odhad",ROUND(SUM($AN$7:AN221),2),IF(AM222="","???",ROUND(AG222*AM222,2)))))</f>
        <v/>
      </c>
      <c r="AO222" s="3"/>
      <c r="AP222" s="3"/>
      <c r="AQ222" s="3"/>
      <c r="AR222" s="22">
        <f t="shared" si="186"/>
        <v>1</v>
      </c>
      <c r="AS222" s="3"/>
      <c r="AT222" s="3"/>
      <c r="AU222" s="3"/>
      <c r="AV222" s="3"/>
      <c r="AW222" s="3"/>
      <c r="AX222" s="47" t="str">
        <f>IF(MAX($AX$7:AX221)+1&lt;=$AS$4,MAX($AX$7:AX221)+1,"")</f>
        <v/>
      </c>
      <c r="AY222" s="47" t="str">
        <f>IF(MAX($AX$7:AX221)+1&gt;$AS$4,"",IF(AX222&lt;=$BC$7,VLOOKUP(AX222,BA$8:BB$299,2,FALSE),IF(AX222&lt;=$BE$7,VLOOKUP(AX222,BC$8:BD$299,2,FALSE),IF(AX222&lt;=MAX($BE$8:$BE$299),VLOOKUP(AX222,BE$8:BF$299,2,FALSE),IF(AX222=$AS$4,VLOOKUP(AX222,$AS$4:$AU$4,2,FALSE),"")))))</f>
        <v/>
      </c>
      <c r="AZ222" s="47" t="str">
        <f>IF(MAX($AX$7:AX221)+1&gt;$AS$4,"",IF(AX222&lt;=$BC$7,"",IF(AX222&lt;=$BE$7,MID(VLOOKUP(AX222,BC$8:BD$299,2,FALSE),1,1),IF(AX222&lt;=MAX($BE$8:$BE$299),MID(VLOOKUP(AX222,BE$8:BF$299,2,FALSE),1,1),IF(AX222&lt;=$AS$4,VLOOKUP(AX222,$AS$4:$AU$4,3,FALSE),"")))))</f>
        <v/>
      </c>
      <c r="BA222" s="49" t="str">
        <f>IF(AND(BB222&lt;&gt;"",ISNA(VLOOKUP(BB222,BB$7:BB221,1,FALSE))),MAX(BA$7:BA221)+1,"")</f>
        <v/>
      </c>
      <c r="BB222" s="50" t="str">
        <f t="shared" si="187"/>
        <v/>
      </c>
      <c r="BC222" s="49" t="str">
        <f>IF(AND(BD222&lt;&gt;"",ISNA(VLOOKUP(BD222,BD$7:BD221,1,FALSE))),MAX(BC$7:BC221)+1,"")</f>
        <v/>
      </c>
      <c r="BD222" s="50" t="str">
        <f t="shared" si="188"/>
        <v/>
      </c>
      <c r="BE222" s="49" t="str">
        <f>IF(AND(BF222&lt;&gt;"",ISNA(VLOOKUP(BF222,BF$7:BF221,1,FALSE))),MAX(BE$7:BE221)+1,"")</f>
        <v/>
      </c>
      <c r="BF222" s="50" t="str">
        <f t="shared" si="189"/>
        <v/>
      </c>
      <c r="BG222" s="50" t="str">
        <f t="shared" si="190"/>
        <v xml:space="preserve">22x0,5 </v>
      </c>
      <c r="BH222" s="50" t="str">
        <f t="shared" si="191"/>
        <v xml:space="preserve">22x2 </v>
      </c>
      <c r="BI222" s="47" t="str">
        <f t="shared" si="192"/>
        <v/>
      </c>
      <c r="BJ222" s="47" t="str">
        <f t="shared" si="193"/>
        <v/>
      </c>
      <c r="BK222" s="47" t="str">
        <f t="shared" si="194"/>
        <v/>
      </c>
      <c r="BL222" s="47" t="str">
        <f t="shared" si="195"/>
        <v/>
      </c>
      <c r="BM222" s="47" t="str">
        <f t="shared" si="196"/>
        <v/>
      </c>
      <c r="BN222" s="51" t="str">
        <f t="shared" si="197"/>
        <v/>
      </c>
      <c r="BO222" s="51" t="str">
        <f t="shared" si="198"/>
        <v/>
      </c>
      <c r="BP222" s="51" t="str">
        <f t="shared" si="199"/>
        <v/>
      </c>
      <c r="BQ222" s="51" t="str">
        <f t="shared" si="200"/>
        <v/>
      </c>
      <c r="BR222" s="51" t="str">
        <f t="shared" si="201"/>
        <v/>
      </c>
      <c r="BS222" s="51" t="str">
        <f t="shared" si="202"/>
        <v/>
      </c>
      <c r="BT222" s="47" t="str">
        <f t="shared" si="203"/>
        <v/>
      </c>
      <c r="BU222" s="59" t="s">
        <v>1542</v>
      </c>
      <c r="BV222" s="48" t="s">
        <v>1788</v>
      </c>
      <c r="BW222" s="97"/>
      <c r="BX222" s="98"/>
      <c r="BY222" s="88"/>
      <c r="BZ222" s="99"/>
      <c r="CA222" s="100" t="s">
        <v>2362</v>
      </c>
      <c r="CB222" s="101" t="s">
        <v>219</v>
      </c>
      <c r="CC222" s="101">
        <v>528</v>
      </c>
      <c r="CD222" s="100">
        <v>13.975</v>
      </c>
      <c r="CE222" s="103"/>
      <c r="CF222" s="101"/>
      <c r="CG222" s="101">
        <v>5.7960000000000003</v>
      </c>
      <c r="CH222" s="101"/>
      <c r="CI222" s="104"/>
      <c r="CJ222" s="105" t="s">
        <v>219</v>
      </c>
      <c r="CL222" s="44"/>
      <c r="CN222" s="52">
        <f t="shared" si="204"/>
        <v>0</v>
      </c>
    </row>
    <row r="223" spans="1:92" ht="9.9499999999999993" hidden="1" customHeight="1" x14ac:dyDescent="0.2">
      <c r="A223" s="3"/>
      <c r="B223" s="3"/>
      <c r="C223" s="83" t="str">
        <f t="shared" si="225"/>
        <v/>
      </c>
      <c r="D223" s="83" t="str">
        <f t="shared" ref="D223:F223" si="233">IF($Q223&lt;&gt;"",IF(D77=0,"",D77),"")</f>
        <v/>
      </c>
      <c r="E223" s="83" t="str">
        <f t="shared" si="233"/>
        <v/>
      </c>
      <c r="F223" s="83" t="str">
        <f t="shared" si="233"/>
        <v/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136" t="str">
        <f t="shared" si="227"/>
        <v/>
      </c>
      <c r="R223" s="137" t="str">
        <f t="shared" si="228"/>
        <v/>
      </c>
      <c r="S223" s="121"/>
      <c r="T223" s="121"/>
      <c r="U223" s="83" t="str">
        <f t="shared" si="229"/>
        <v/>
      </c>
      <c r="V223" s="3"/>
      <c r="W223" s="3"/>
      <c r="X223" s="3"/>
      <c r="Y223" s="3"/>
      <c r="Z223" s="3"/>
      <c r="AA223" s="3"/>
      <c r="AB223" s="3"/>
      <c r="AC223" s="3"/>
      <c r="AD223" s="3" t="str">
        <f t="shared" ref="AD223:AD254" ca="1" si="234">IF(ROW()-7&lt;=MAX($AX$8:$AX$307),CONCATENATE(IF(AZ227&lt;&gt;"","ABS ",""),VLOOKUP(ROW()-7,$AX$8:$AZ$307,2,FALSE)),"")</f>
        <v/>
      </c>
      <c r="AE223" s="3"/>
      <c r="AF223" s="3"/>
      <c r="AG223" s="3"/>
      <c r="AH223" s="3"/>
      <c r="AI223" s="3" t="str">
        <f t="shared" ca="1" si="222"/>
        <v/>
      </c>
      <c r="AJ223" s="3" t="str">
        <f t="shared" ca="1" si="223"/>
        <v/>
      </c>
      <c r="AK223" s="3"/>
      <c r="AL223" s="47" t="str">
        <f t="shared" ca="1" si="224"/>
        <v/>
      </c>
      <c r="AM223" s="119" t="str">
        <f t="shared" si="185"/>
        <v/>
      </c>
      <c r="AN223" s="118" t="str">
        <f ca="1">IF(AD223="","",IF(AD223="Min. objednávka",2-SUM($AN$7:AN222),IF(AD223="Spolu odhad",ROUND(SUM($AN$7:AN222),2),IF(AM223="","???",ROUND(AG223*AM223,2)))))</f>
        <v/>
      </c>
      <c r="AO223" s="3"/>
      <c r="AP223" s="3"/>
      <c r="AQ223" s="3"/>
      <c r="AR223" s="22">
        <f t="shared" si="186"/>
        <v>1</v>
      </c>
      <c r="AS223" s="3"/>
      <c r="AT223" s="3"/>
      <c r="AU223" s="3"/>
      <c r="AV223" s="3"/>
      <c r="AW223" s="3"/>
      <c r="AX223" s="47" t="str">
        <f>IF(MAX($AX$7:AX222)+1&lt;=$AS$4,MAX($AX$7:AX222)+1,"")</f>
        <v/>
      </c>
      <c r="AY223" s="47" t="str">
        <f>IF(MAX($AX$7:AX222)+1&gt;$AS$4,"",IF(AX223&lt;=$BC$7,VLOOKUP(AX223,BA$8:BB$299,2,FALSE),IF(AX223&lt;=$BE$7,VLOOKUP(AX223,BC$8:BD$299,2,FALSE),IF(AX223&lt;=MAX($BE$8:$BE$299),VLOOKUP(AX223,BE$8:BF$299,2,FALSE),IF(AX223=$AS$4,VLOOKUP(AX223,$AS$4:$AU$4,2,FALSE),"")))))</f>
        <v/>
      </c>
      <c r="AZ223" s="47" t="str">
        <f>IF(MAX($AX$7:AX222)+1&gt;$AS$4,"",IF(AX223&lt;=$BC$7,"",IF(AX223&lt;=$BE$7,MID(VLOOKUP(AX223,BC$8:BD$299,2,FALSE),1,1),IF(AX223&lt;=MAX($BE$8:$BE$299),MID(VLOOKUP(AX223,BE$8:BF$299,2,FALSE),1,1),IF(AX223&lt;=$AS$4,VLOOKUP(AX223,$AS$4:$AU$4,3,FALSE),"")))))</f>
        <v/>
      </c>
      <c r="BA223" s="49" t="str">
        <f>IF(AND(BB223&lt;&gt;"",ISNA(VLOOKUP(BB223,BB$7:BB222,1,FALSE))),MAX(BA$7:BA222)+1,"")</f>
        <v/>
      </c>
      <c r="BB223" s="50" t="str">
        <f t="shared" si="187"/>
        <v/>
      </c>
      <c r="BC223" s="49" t="str">
        <f>IF(AND(BD223&lt;&gt;"",ISNA(VLOOKUP(BD223,BD$7:BD222,1,FALSE))),MAX(BC$7:BC222)+1,"")</f>
        <v/>
      </c>
      <c r="BD223" s="50" t="str">
        <f t="shared" si="188"/>
        <v/>
      </c>
      <c r="BE223" s="49" t="str">
        <f>IF(AND(BF223&lt;&gt;"",ISNA(VLOOKUP(BF223,BF$7:BF222,1,FALSE))),MAX(BE$7:BE222)+1,"")</f>
        <v/>
      </c>
      <c r="BF223" s="50" t="str">
        <f t="shared" si="189"/>
        <v/>
      </c>
      <c r="BG223" s="50" t="str">
        <f t="shared" si="190"/>
        <v xml:space="preserve">22x0,5 </v>
      </c>
      <c r="BH223" s="50" t="str">
        <f t="shared" si="191"/>
        <v xml:space="preserve">22x2 </v>
      </c>
      <c r="BI223" s="47" t="str">
        <f t="shared" si="192"/>
        <v/>
      </c>
      <c r="BJ223" s="47" t="str">
        <f t="shared" si="193"/>
        <v/>
      </c>
      <c r="BK223" s="47" t="str">
        <f t="shared" si="194"/>
        <v/>
      </c>
      <c r="BL223" s="47" t="str">
        <f t="shared" si="195"/>
        <v/>
      </c>
      <c r="BM223" s="47" t="str">
        <f t="shared" si="196"/>
        <v/>
      </c>
      <c r="BN223" s="51" t="str">
        <f t="shared" si="197"/>
        <v/>
      </c>
      <c r="BO223" s="51" t="str">
        <f t="shared" si="198"/>
        <v/>
      </c>
      <c r="BP223" s="51" t="str">
        <f t="shared" si="199"/>
        <v/>
      </c>
      <c r="BQ223" s="51" t="str">
        <f t="shared" si="200"/>
        <v/>
      </c>
      <c r="BR223" s="51" t="str">
        <f t="shared" si="201"/>
        <v/>
      </c>
      <c r="BS223" s="51" t="str">
        <f t="shared" si="202"/>
        <v/>
      </c>
      <c r="BT223" s="47" t="str">
        <f t="shared" si="203"/>
        <v/>
      </c>
      <c r="BU223" s="59" t="s">
        <v>1543</v>
      </c>
      <c r="BV223" s="48" t="s">
        <v>1790</v>
      </c>
      <c r="BW223" s="97"/>
      <c r="BX223" s="98"/>
      <c r="BY223" s="88"/>
      <c r="BZ223" s="99"/>
      <c r="CA223" s="100" t="s">
        <v>2363</v>
      </c>
      <c r="CB223" s="101" t="s">
        <v>220</v>
      </c>
      <c r="CC223" s="101">
        <v>529</v>
      </c>
      <c r="CD223" s="100">
        <v>12.733333333333333</v>
      </c>
      <c r="CE223" s="103"/>
      <c r="CF223" s="101"/>
      <c r="CG223" s="101">
        <v>5.7960000000000003</v>
      </c>
      <c r="CH223" s="101"/>
      <c r="CI223" s="104"/>
      <c r="CJ223" s="105" t="s">
        <v>220</v>
      </c>
      <c r="CL223" s="44"/>
      <c r="CN223" s="52">
        <f t="shared" si="204"/>
        <v>0</v>
      </c>
    </row>
    <row r="224" spans="1:92" ht="9.9499999999999993" hidden="1" customHeight="1" x14ac:dyDescent="0.2">
      <c r="A224" s="3"/>
      <c r="B224" s="3"/>
      <c r="C224" s="83" t="str">
        <f t="shared" si="225"/>
        <v/>
      </c>
      <c r="D224" s="83" t="str">
        <f t="shared" ref="D224:F224" si="235">IF($Q224&lt;&gt;"",IF(D78=0,"",D78),"")</f>
        <v/>
      </c>
      <c r="E224" s="83" t="str">
        <f t="shared" si="235"/>
        <v/>
      </c>
      <c r="F224" s="83" t="str">
        <f t="shared" si="235"/>
        <v/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136" t="str">
        <f t="shared" si="227"/>
        <v/>
      </c>
      <c r="R224" s="137" t="str">
        <f t="shared" si="228"/>
        <v/>
      </c>
      <c r="S224" s="121"/>
      <c r="T224" s="121"/>
      <c r="U224" s="83" t="str">
        <f t="shared" si="229"/>
        <v/>
      </c>
      <c r="V224" s="3"/>
      <c r="W224" s="3"/>
      <c r="X224" s="3"/>
      <c r="Y224" s="3"/>
      <c r="Z224" s="3"/>
      <c r="AA224" s="3"/>
      <c r="AB224" s="3"/>
      <c r="AC224" s="3"/>
      <c r="AD224" s="3" t="str">
        <f t="shared" ca="1" si="234"/>
        <v/>
      </c>
      <c r="AE224" s="3"/>
      <c r="AF224" s="3"/>
      <c r="AG224" s="3"/>
      <c r="AH224" s="3"/>
      <c r="AI224" s="3" t="str">
        <f t="shared" ca="1" si="222"/>
        <v/>
      </c>
      <c r="AJ224" s="3" t="str">
        <f t="shared" ca="1" si="223"/>
        <v/>
      </c>
      <c r="AK224" s="3"/>
      <c r="AL224" s="47" t="str">
        <f t="shared" ca="1" si="224"/>
        <v/>
      </c>
      <c r="AM224" s="119" t="str">
        <f t="shared" si="185"/>
        <v/>
      </c>
      <c r="AN224" s="118" t="str">
        <f ca="1">IF(AD224="","",IF(AD224="Min. objednávka",2-SUM($AN$7:AN223),IF(AD224="Spolu odhad",ROUND(SUM($AN$7:AN223),2),IF(AM224="","???",ROUND(AG224*AM224,2)))))</f>
        <v/>
      </c>
      <c r="AO224" s="3"/>
      <c r="AP224" s="3"/>
      <c r="AQ224" s="3"/>
      <c r="AR224" s="22">
        <f t="shared" si="186"/>
        <v>1</v>
      </c>
      <c r="AS224" s="3"/>
      <c r="AT224" s="3"/>
      <c r="AU224" s="3"/>
      <c r="AV224" s="3"/>
      <c r="AW224" s="3"/>
      <c r="AX224" s="47" t="str">
        <f>IF(MAX($AX$7:AX223)+1&lt;=$AS$4,MAX($AX$7:AX223)+1,"")</f>
        <v/>
      </c>
      <c r="AY224" s="47" t="str">
        <f>IF(MAX($AX$7:AX223)+1&gt;$AS$4,"",IF(AX224&lt;=$BC$7,VLOOKUP(AX224,BA$8:BB$299,2,FALSE),IF(AX224&lt;=$BE$7,VLOOKUP(AX224,BC$8:BD$299,2,FALSE),IF(AX224&lt;=MAX($BE$8:$BE$299),VLOOKUP(AX224,BE$8:BF$299,2,FALSE),IF(AX224=$AS$4,VLOOKUP(AX224,$AS$4:$AU$4,2,FALSE),"")))))</f>
        <v/>
      </c>
      <c r="AZ224" s="47" t="str">
        <f>IF(MAX($AX$7:AX223)+1&gt;$AS$4,"",IF(AX224&lt;=$BC$7,"",IF(AX224&lt;=$BE$7,MID(VLOOKUP(AX224,BC$8:BD$299,2,FALSE),1,1),IF(AX224&lt;=MAX($BE$8:$BE$299),MID(VLOOKUP(AX224,BE$8:BF$299,2,FALSE),1,1),IF(AX224&lt;=$AS$4,VLOOKUP(AX224,$AS$4:$AU$4,3,FALSE),"")))))</f>
        <v/>
      </c>
      <c r="BA224" s="49" t="str">
        <f>IF(AND(BB224&lt;&gt;"",ISNA(VLOOKUP(BB224,BB$7:BB223,1,FALSE))),MAX(BA$7:BA223)+1,"")</f>
        <v/>
      </c>
      <c r="BB224" s="50" t="str">
        <f t="shared" si="187"/>
        <v/>
      </c>
      <c r="BC224" s="49" t="str">
        <f>IF(AND(BD224&lt;&gt;"",ISNA(VLOOKUP(BD224,BD$7:BD223,1,FALSE))),MAX(BC$7:BC223)+1,"")</f>
        <v/>
      </c>
      <c r="BD224" s="50" t="str">
        <f t="shared" si="188"/>
        <v/>
      </c>
      <c r="BE224" s="49" t="str">
        <f>IF(AND(BF224&lt;&gt;"",ISNA(VLOOKUP(BF224,BF$7:BF223,1,FALSE))),MAX(BE$7:BE223)+1,"")</f>
        <v/>
      </c>
      <c r="BF224" s="50" t="str">
        <f t="shared" si="189"/>
        <v/>
      </c>
      <c r="BG224" s="50" t="str">
        <f t="shared" si="190"/>
        <v xml:space="preserve">22x0,5 </v>
      </c>
      <c r="BH224" s="50" t="str">
        <f t="shared" si="191"/>
        <v xml:space="preserve">22x2 </v>
      </c>
      <c r="BI224" s="47" t="str">
        <f t="shared" si="192"/>
        <v/>
      </c>
      <c r="BJ224" s="47" t="str">
        <f t="shared" si="193"/>
        <v/>
      </c>
      <c r="BK224" s="47" t="str">
        <f t="shared" si="194"/>
        <v/>
      </c>
      <c r="BL224" s="47" t="str">
        <f t="shared" si="195"/>
        <v/>
      </c>
      <c r="BM224" s="47" t="str">
        <f t="shared" si="196"/>
        <v/>
      </c>
      <c r="BN224" s="51" t="str">
        <f t="shared" si="197"/>
        <v/>
      </c>
      <c r="BO224" s="51" t="str">
        <f t="shared" si="198"/>
        <v/>
      </c>
      <c r="BP224" s="51" t="str">
        <f t="shared" si="199"/>
        <v/>
      </c>
      <c r="BQ224" s="51" t="str">
        <f t="shared" si="200"/>
        <v/>
      </c>
      <c r="BR224" s="51" t="str">
        <f t="shared" si="201"/>
        <v/>
      </c>
      <c r="BS224" s="51" t="str">
        <f t="shared" si="202"/>
        <v/>
      </c>
      <c r="BT224" s="47" t="str">
        <f t="shared" si="203"/>
        <v/>
      </c>
      <c r="BU224" s="59" t="s">
        <v>1544</v>
      </c>
      <c r="BV224" s="48" t="s">
        <v>1792</v>
      </c>
      <c r="BW224" s="97"/>
      <c r="BX224" s="98"/>
      <c r="BY224" s="88"/>
      <c r="BZ224" s="99"/>
      <c r="CA224" s="100" t="s">
        <v>2364</v>
      </c>
      <c r="CB224" s="101" t="s">
        <v>221</v>
      </c>
      <c r="CC224" s="101">
        <v>530</v>
      </c>
      <c r="CD224" s="100">
        <v>12.116666666666667</v>
      </c>
      <c r="CE224" s="103"/>
      <c r="CF224" s="101"/>
      <c r="CG224" s="101">
        <v>5.7960000000000003</v>
      </c>
      <c r="CH224" s="101"/>
      <c r="CI224" s="104"/>
      <c r="CJ224" s="105" t="s">
        <v>221</v>
      </c>
      <c r="CL224" s="44"/>
      <c r="CN224" s="52">
        <f t="shared" si="204"/>
        <v>0</v>
      </c>
    </row>
    <row r="225" spans="1:92" ht="9.9499999999999993" hidden="1" customHeight="1" x14ac:dyDescent="0.2">
      <c r="A225" s="3"/>
      <c r="B225" s="3"/>
      <c r="C225" s="83" t="str">
        <f t="shared" si="225"/>
        <v/>
      </c>
      <c r="D225" s="83" t="str">
        <f t="shared" ref="D225:F225" si="236">IF($Q225&lt;&gt;"",IF(D79=0,"",D79),"")</f>
        <v/>
      </c>
      <c r="E225" s="83" t="str">
        <f t="shared" si="236"/>
        <v/>
      </c>
      <c r="F225" s="83" t="str">
        <f t="shared" si="236"/>
        <v/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136" t="str">
        <f t="shared" si="227"/>
        <v/>
      </c>
      <c r="R225" s="137" t="str">
        <f t="shared" si="228"/>
        <v/>
      </c>
      <c r="S225" s="121"/>
      <c r="T225" s="121"/>
      <c r="U225" s="83" t="str">
        <f t="shared" si="229"/>
        <v/>
      </c>
      <c r="V225" s="3"/>
      <c r="W225" s="3"/>
      <c r="X225" s="3"/>
      <c r="Y225" s="3"/>
      <c r="Z225" s="3"/>
      <c r="AA225" s="3"/>
      <c r="AB225" s="3"/>
      <c r="AC225" s="3"/>
      <c r="AD225" s="3" t="str">
        <f t="shared" ca="1" si="234"/>
        <v/>
      </c>
      <c r="AE225" s="3"/>
      <c r="AF225" s="3"/>
      <c r="AG225" s="3"/>
      <c r="AH225" s="3"/>
      <c r="AI225" s="3" t="str">
        <f t="shared" ca="1" si="222"/>
        <v/>
      </c>
      <c r="AJ225" s="3" t="str">
        <f t="shared" ca="1" si="223"/>
        <v/>
      </c>
      <c r="AK225" s="3"/>
      <c r="AL225" s="47" t="str">
        <f t="shared" ca="1" si="224"/>
        <v/>
      </c>
      <c r="AM225" s="119" t="str">
        <f t="shared" si="185"/>
        <v/>
      </c>
      <c r="AN225" s="118" t="str">
        <f ca="1">IF(AD225="","",IF(AD225="Min. objednávka",2-SUM($AN$7:AN224),IF(AD225="Spolu odhad",ROUND(SUM($AN$7:AN224),2),IF(AM225="","???",ROUND(AG225*AM225,2)))))</f>
        <v/>
      </c>
      <c r="AO225" s="3"/>
      <c r="AP225" s="3"/>
      <c r="AQ225" s="3"/>
      <c r="AR225" s="22">
        <f t="shared" si="186"/>
        <v>1</v>
      </c>
      <c r="AS225" s="3"/>
      <c r="AT225" s="3"/>
      <c r="AU225" s="3"/>
      <c r="AV225" s="3"/>
      <c r="AW225" s="3"/>
      <c r="AX225" s="47" t="str">
        <f>IF(MAX($AX$7:AX224)+1&lt;=$AS$4,MAX($AX$7:AX224)+1,"")</f>
        <v/>
      </c>
      <c r="AY225" s="47" t="str">
        <f>IF(MAX($AX$7:AX224)+1&gt;$AS$4,"",IF(AX225&lt;=$BC$7,VLOOKUP(AX225,BA$8:BB$299,2,FALSE),IF(AX225&lt;=$BE$7,VLOOKUP(AX225,BC$8:BD$299,2,FALSE),IF(AX225&lt;=MAX($BE$8:$BE$299),VLOOKUP(AX225,BE$8:BF$299,2,FALSE),IF(AX225=$AS$4,VLOOKUP(AX225,$AS$4:$AU$4,2,FALSE),"")))))</f>
        <v/>
      </c>
      <c r="AZ225" s="47" t="str">
        <f>IF(MAX($AX$7:AX224)+1&gt;$AS$4,"",IF(AX225&lt;=$BC$7,"",IF(AX225&lt;=$BE$7,MID(VLOOKUP(AX225,BC$8:BD$299,2,FALSE),1,1),IF(AX225&lt;=MAX($BE$8:$BE$299),MID(VLOOKUP(AX225,BE$8:BF$299,2,FALSE),1,1),IF(AX225&lt;=$AS$4,VLOOKUP(AX225,$AS$4:$AU$4,3,FALSE),"")))))</f>
        <v/>
      </c>
      <c r="BA225" s="49" t="str">
        <f>IF(AND(BB225&lt;&gt;"",ISNA(VLOOKUP(BB225,BB$7:BB224,1,FALSE))),MAX(BA$7:BA224)+1,"")</f>
        <v/>
      </c>
      <c r="BB225" s="50" t="str">
        <f t="shared" si="187"/>
        <v/>
      </c>
      <c r="BC225" s="49" t="str">
        <f>IF(AND(BD225&lt;&gt;"",ISNA(VLOOKUP(BD225,BD$7:BD224,1,FALSE))),MAX(BC$7:BC224)+1,"")</f>
        <v/>
      </c>
      <c r="BD225" s="50" t="str">
        <f t="shared" si="188"/>
        <v/>
      </c>
      <c r="BE225" s="49" t="str">
        <f>IF(AND(BF225&lt;&gt;"",ISNA(VLOOKUP(BF225,BF$7:BF224,1,FALSE))),MAX(BE$7:BE224)+1,"")</f>
        <v/>
      </c>
      <c r="BF225" s="50" t="str">
        <f t="shared" si="189"/>
        <v/>
      </c>
      <c r="BG225" s="50" t="str">
        <f t="shared" si="190"/>
        <v xml:space="preserve">22x0,5 </v>
      </c>
      <c r="BH225" s="50" t="str">
        <f t="shared" si="191"/>
        <v xml:space="preserve">22x2 </v>
      </c>
      <c r="BI225" s="47" t="str">
        <f t="shared" si="192"/>
        <v/>
      </c>
      <c r="BJ225" s="47" t="str">
        <f t="shared" si="193"/>
        <v/>
      </c>
      <c r="BK225" s="47" t="str">
        <f t="shared" si="194"/>
        <v/>
      </c>
      <c r="BL225" s="47" t="str">
        <f t="shared" si="195"/>
        <v/>
      </c>
      <c r="BM225" s="47" t="str">
        <f t="shared" si="196"/>
        <v/>
      </c>
      <c r="BN225" s="51" t="str">
        <f t="shared" si="197"/>
        <v/>
      </c>
      <c r="BO225" s="51" t="str">
        <f t="shared" si="198"/>
        <v/>
      </c>
      <c r="BP225" s="51" t="str">
        <f t="shared" si="199"/>
        <v/>
      </c>
      <c r="BQ225" s="51" t="str">
        <f t="shared" si="200"/>
        <v/>
      </c>
      <c r="BR225" s="51" t="str">
        <f t="shared" si="201"/>
        <v/>
      </c>
      <c r="BS225" s="51" t="str">
        <f t="shared" si="202"/>
        <v/>
      </c>
      <c r="BT225" s="47" t="str">
        <f t="shared" si="203"/>
        <v/>
      </c>
      <c r="BU225" s="59" t="s">
        <v>1545</v>
      </c>
      <c r="BV225" s="48" t="s">
        <v>1794</v>
      </c>
      <c r="BW225" s="97"/>
      <c r="BX225" s="98"/>
      <c r="BY225" s="88"/>
      <c r="BZ225" s="99"/>
      <c r="CA225" s="100" t="s">
        <v>2365</v>
      </c>
      <c r="CB225" s="101" t="s">
        <v>922</v>
      </c>
      <c r="CC225" s="101">
        <v>531</v>
      </c>
      <c r="CD225" s="100">
        <v>13.158333333333333</v>
      </c>
      <c r="CE225" s="103"/>
      <c r="CF225" s="101"/>
      <c r="CG225" s="101">
        <v>5.7960000000000003</v>
      </c>
      <c r="CH225" s="101"/>
      <c r="CI225" s="104"/>
      <c r="CJ225" s="105" t="s">
        <v>922</v>
      </c>
      <c r="CL225" s="44"/>
      <c r="CN225" s="52">
        <f t="shared" si="204"/>
        <v>0</v>
      </c>
    </row>
    <row r="226" spans="1:92" ht="9.9499999999999993" hidden="1" customHeight="1" x14ac:dyDescent="0.2">
      <c r="A226" s="3"/>
      <c r="B226" s="3"/>
      <c r="C226" s="83" t="str">
        <f t="shared" si="225"/>
        <v/>
      </c>
      <c r="D226" s="83" t="str">
        <f t="shared" ref="D226:F226" si="237">IF($Q226&lt;&gt;"",IF(D80=0,"",D80),"")</f>
        <v/>
      </c>
      <c r="E226" s="83" t="str">
        <f t="shared" si="237"/>
        <v/>
      </c>
      <c r="F226" s="83" t="str">
        <f t="shared" si="237"/>
        <v/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136" t="str">
        <f t="shared" si="227"/>
        <v/>
      </c>
      <c r="R226" s="137" t="str">
        <f t="shared" si="228"/>
        <v/>
      </c>
      <c r="S226" s="121"/>
      <c r="T226" s="121"/>
      <c r="U226" s="83" t="str">
        <f t="shared" si="229"/>
        <v/>
      </c>
      <c r="V226" s="3"/>
      <c r="W226" s="3"/>
      <c r="X226" s="3"/>
      <c r="Y226" s="3"/>
      <c r="Z226" s="3"/>
      <c r="AA226" s="3"/>
      <c r="AB226" s="3"/>
      <c r="AC226" s="3"/>
      <c r="AD226" s="3" t="str">
        <f t="shared" ca="1" si="234"/>
        <v/>
      </c>
      <c r="AE226" s="3"/>
      <c r="AF226" s="3"/>
      <c r="AG226" s="3"/>
      <c r="AH226" s="3"/>
      <c r="AI226" s="3" t="str">
        <f t="shared" ca="1" si="222"/>
        <v/>
      </c>
      <c r="AJ226" s="3" t="str">
        <f t="shared" ca="1" si="223"/>
        <v/>
      </c>
      <c r="AK226" s="3"/>
      <c r="AL226" s="47" t="str">
        <f t="shared" ca="1" si="224"/>
        <v/>
      </c>
      <c r="AM226" s="119" t="str">
        <f t="shared" si="185"/>
        <v/>
      </c>
      <c r="AN226" s="118" t="str">
        <f ca="1">IF(AD226="","",IF(AD226="Min. objednávka",2-SUM($AN$7:AN225),IF(AD226="Spolu odhad",ROUND(SUM($AN$7:AN225),2),IF(AM226="","???",ROUND(AG226*AM226,2)))))</f>
        <v/>
      </c>
      <c r="AO226" s="3"/>
      <c r="AP226" s="3"/>
      <c r="AQ226" s="3"/>
      <c r="AR226" s="22">
        <f t="shared" si="186"/>
        <v>1</v>
      </c>
      <c r="AS226" s="3"/>
      <c r="AT226" s="3"/>
      <c r="AU226" s="3"/>
      <c r="AV226" s="3"/>
      <c r="AW226" s="3"/>
      <c r="AX226" s="47" t="str">
        <f>IF(MAX($AX$7:AX225)+1&lt;=$AS$4,MAX($AX$7:AX225)+1,"")</f>
        <v/>
      </c>
      <c r="AY226" s="47" t="str">
        <f>IF(MAX($AX$7:AX225)+1&gt;$AS$4,"",IF(AX226&lt;=$BC$7,VLOOKUP(AX226,BA$8:BB$299,2,FALSE),IF(AX226&lt;=$BE$7,VLOOKUP(AX226,BC$8:BD$299,2,FALSE),IF(AX226&lt;=MAX($BE$8:$BE$299),VLOOKUP(AX226,BE$8:BF$299,2,FALSE),IF(AX226=$AS$4,VLOOKUP(AX226,$AS$4:$AU$4,2,FALSE),"")))))</f>
        <v/>
      </c>
      <c r="AZ226" s="47" t="str">
        <f>IF(MAX($AX$7:AX225)+1&gt;$AS$4,"",IF(AX226&lt;=$BC$7,"",IF(AX226&lt;=$BE$7,MID(VLOOKUP(AX226,BC$8:BD$299,2,FALSE),1,1),IF(AX226&lt;=MAX($BE$8:$BE$299),MID(VLOOKUP(AX226,BE$8:BF$299,2,FALSE),1,1),IF(AX226&lt;=$AS$4,VLOOKUP(AX226,$AS$4:$AU$4,3,FALSE),"")))))</f>
        <v/>
      </c>
      <c r="BA226" s="49" t="str">
        <f>IF(AND(BB226&lt;&gt;"",ISNA(VLOOKUP(BB226,BB$7:BB225,1,FALSE))),MAX(BA$7:BA225)+1,"")</f>
        <v/>
      </c>
      <c r="BB226" s="50" t="str">
        <f t="shared" si="187"/>
        <v/>
      </c>
      <c r="BC226" s="49" t="str">
        <f>IF(AND(BD226&lt;&gt;"",ISNA(VLOOKUP(BD226,BD$7:BD225,1,FALSE))),MAX(BC$7:BC225)+1,"")</f>
        <v/>
      </c>
      <c r="BD226" s="50" t="str">
        <f t="shared" si="188"/>
        <v/>
      </c>
      <c r="BE226" s="49" t="str">
        <f>IF(AND(BF226&lt;&gt;"",ISNA(VLOOKUP(BF226,BF$7:BF225,1,FALSE))),MAX(BE$7:BE225)+1,"")</f>
        <v/>
      </c>
      <c r="BF226" s="50" t="str">
        <f t="shared" si="189"/>
        <v/>
      </c>
      <c r="BG226" s="50" t="str">
        <f t="shared" si="190"/>
        <v xml:space="preserve">22x0,5 </v>
      </c>
      <c r="BH226" s="50" t="str">
        <f t="shared" si="191"/>
        <v xml:space="preserve">22x2 </v>
      </c>
      <c r="BI226" s="47" t="str">
        <f t="shared" si="192"/>
        <v/>
      </c>
      <c r="BJ226" s="47" t="str">
        <f t="shared" si="193"/>
        <v/>
      </c>
      <c r="BK226" s="47" t="str">
        <f t="shared" si="194"/>
        <v/>
      </c>
      <c r="BL226" s="47" t="str">
        <f t="shared" si="195"/>
        <v/>
      </c>
      <c r="BM226" s="47" t="str">
        <f t="shared" si="196"/>
        <v/>
      </c>
      <c r="BN226" s="51" t="str">
        <f t="shared" si="197"/>
        <v/>
      </c>
      <c r="BO226" s="51" t="str">
        <f t="shared" si="198"/>
        <v/>
      </c>
      <c r="BP226" s="51" t="str">
        <f t="shared" si="199"/>
        <v/>
      </c>
      <c r="BQ226" s="51" t="str">
        <f t="shared" si="200"/>
        <v/>
      </c>
      <c r="BR226" s="51" t="str">
        <f t="shared" si="201"/>
        <v/>
      </c>
      <c r="BS226" s="51" t="str">
        <f t="shared" si="202"/>
        <v/>
      </c>
      <c r="BT226" s="47" t="str">
        <f t="shared" si="203"/>
        <v/>
      </c>
      <c r="BU226" s="59" t="s">
        <v>1546</v>
      </c>
      <c r="BV226" s="48" t="s">
        <v>1796</v>
      </c>
      <c r="BW226" s="97"/>
      <c r="BX226" s="98"/>
      <c r="BY226" s="88"/>
      <c r="BZ226" s="99"/>
      <c r="CA226" s="100" t="s">
        <v>2366</v>
      </c>
      <c r="CB226" s="101" t="s">
        <v>1417</v>
      </c>
      <c r="CC226" s="101">
        <v>747</v>
      </c>
      <c r="CD226" s="100">
        <v>13.316666666666668</v>
      </c>
      <c r="CE226" s="103"/>
      <c r="CF226" s="101"/>
      <c r="CG226" s="101">
        <v>5.7960000000000003</v>
      </c>
      <c r="CH226" s="101"/>
      <c r="CI226" s="104"/>
      <c r="CJ226" s="105" t="s">
        <v>1417</v>
      </c>
      <c r="CL226" s="44"/>
      <c r="CN226" s="52">
        <f t="shared" si="204"/>
        <v>0</v>
      </c>
    </row>
    <row r="227" spans="1:92" ht="9.9499999999999993" hidden="1" customHeight="1" x14ac:dyDescent="0.2">
      <c r="A227" s="3"/>
      <c r="B227" s="3"/>
      <c r="C227" s="83" t="str">
        <f t="shared" si="225"/>
        <v/>
      </c>
      <c r="D227" s="83" t="str">
        <f t="shared" ref="D227:F227" si="238">IF($Q227&lt;&gt;"",IF(D81=0,"",D81),"")</f>
        <v/>
      </c>
      <c r="E227" s="83" t="str">
        <f t="shared" si="238"/>
        <v/>
      </c>
      <c r="F227" s="83" t="str">
        <f t="shared" si="238"/>
        <v/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136" t="str">
        <f t="shared" si="227"/>
        <v/>
      </c>
      <c r="R227" s="137" t="str">
        <f t="shared" si="228"/>
        <v/>
      </c>
      <c r="S227" s="121"/>
      <c r="T227" s="121"/>
      <c r="U227" s="83" t="str">
        <f t="shared" si="229"/>
        <v/>
      </c>
      <c r="V227" s="3"/>
      <c r="W227" s="3"/>
      <c r="X227" s="3"/>
      <c r="Y227" s="3"/>
      <c r="Z227" s="3"/>
      <c r="AA227" s="3"/>
      <c r="AB227" s="3"/>
      <c r="AC227" s="3"/>
      <c r="AD227" s="3" t="str">
        <f t="shared" ca="1" si="234"/>
        <v/>
      </c>
      <c r="AE227" s="3"/>
      <c r="AF227" s="3"/>
      <c r="AG227" s="3"/>
      <c r="AH227" s="3"/>
      <c r="AI227" s="3" t="str">
        <f t="shared" ca="1" si="222"/>
        <v/>
      </c>
      <c r="AJ227" s="3" t="str">
        <f t="shared" ca="1" si="223"/>
        <v/>
      </c>
      <c r="AK227" s="3"/>
      <c r="AL227" s="47" t="str">
        <f t="shared" ca="1" si="224"/>
        <v/>
      </c>
      <c r="AM227" s="119" t="str">
        <f t="shared" si="185"/>
        <v/>
      </c>
      <c r="AN227" s="118" t="str">
        <f ca="1">IF(AD227="","",IF(AD227="Min. objednávka",2-SUM($AN$7:AN226),IF(AD227="Spolu odhad",ROUND(SUM($AN$7:AN226),2),IF(AM227="","???",ROUND(AG227*AM227,2)))))</f>
        <v/>
      </c>
      <c r="AO227" s="3"/>
      <c r="AP227" s="3"/>
      <c r="AQ227" s="3"/>
      <c r="AR227" s="22">
        <f t="shared" si="186"/>
        <v>1</v>
      </c>
      <c r="AS227" s="3"/>
      <c r="AT227" s="3"/>
      <c r="AU227" s="3"/>
      <c r="AV227" s="3"/>
      <c r="AW227" s="3"/>
      <c r="AX227" s="47" t="str">
        <f>IF(MAX($AX$7:AX226)+1&lt;=$AS$4,MAX($AX$7:AX226)+1,"")</f>
        <v/>
      </c>
      <c r="AY227" s="47" t="str">
        <f>IF(MAX($AX$7:AX226)+1&gt;$AS$4,"",IF(AX227&lt;=$BC$7,VLOOKUP(AX227,BA$8:BB$299,2,FALSE),IF(AX227&lt;=$BE$7,VLOOKUP(AX227,BC$8:BD$299,2,FALSE),IF(AX227&lt;=MAX($BE$8:$BE$299),VLOOKUP(AX227,BE$8:BF$299,2,FALSE),IF(AX227=$AS$4,VLOOKUP(AX227,$AS$4:$AU$4,2,FALSE),"")))))</f>
        <v/>
      </c>
      <c r="AZ227" s="47" t="str">
        <f>IF(MAX($AX$7:AX226)+1&gt;$AS$4,"",IF(AX227&lt;=$BC$7,"",IF(AX227&lt;=$BE$7,MID(VLOOKUP(AX227,BC$8:BD$299,2,FALSE),1,1),IF(AX227&lt;=MAX($BE$8:$BE$299),MID(VLOOKUP(AX227,BE$8:BF$299,2,FALSE),1,1),IF(AX227&lt;=$AS$4,VLOOKUP(AX227,$AS$4:$AU$4,3,FALSE),"")))))</f>
        <v/>
      </c>
      <c r="BA227" s="49" t="str">
        <f>IF(AND(BB227&lt;&gt;"",ISNA(VLOOKUP(BB227,BB$7:BB226,1,FALSE))),MAX(BA$7:BA226)+1,"")</f>
        <v/>
      </c>
      <c r="BB227" s="50" t="str">
        <f t="shared" si="187"/>
        <v/>
      </c>
      <c r="BC227" s="49" t="str">
        <f>IF(AND(BD227&lt;&gt;"",ISNA(VLOOKUP(BD227,BD$7:BD226,1,FALSE))),MAX(BC$7:BC226)+1,"")</f>
        <v/>
      </c>
      <c r="BD227" s="50" t="str">
        <f t="shared" si="188"/>
        <v/>
      </c>
      <c r="BE227" s="49" t="str">
        <f>IF(AND(BF227&lt;&gt;"",ISNA(VLOOKUP(BF227,BF$7:BF226,1,FALSE))),MAX(BE$7:BE226)+1,"")</f>
        <v/>
      </c>
      <c r="BF227" s="50" t="str">
        <f t="shared" si="189"/>
        <v/>
      </c>
      <c r="BG227" s="50" t="str">
        <f t="shared" si="190"/>
        <v xml:space="preserve">22x0,5 </v>
      </c>
      <c r="BH227" s="50" t="str">
        <f t="shared" si="191"/>
        <v xml:space="preserve">22x2 </v>
      </c>
      <c r="BI227" s="47" t="str">
        <f t="shared" si="192"/>
        <v/>
      </c>
      <c r="BJ227" s="47" t="str">
        <f t="shared" si="193"/>
        <v/>
      </c>
      <c r="BK227" s="47" t="str">
        <f t="shared" si="194"/>
        <v/>
      </c>
      <c r="BL227" s="47" t="str">
        <f t="shared" si="195"/>
        <v/>
      </c>
      <c r="BM227" s="47" t="str">
        <f t="shared" si="196"/>
        <v/>
      </c>
      <c r="BN227" s="51" t="str">
        <f t="shared" si="197"/>
        <v/>
      </c>
      <c r="BO227" s="51" t="str">
        <f t="shared" si="198"/>
        <v/>
      </c>
      <c r="BP227" s="51" t="str">
        <f t="shared" si="199"/>
        <v/>
      </c>
      <c r="BQ227" s="51" t="str">
        <f t="shared" si="200"/>
        <v/>
      </c>
      <c r="BR227" s="51" t="str">
        <f t="shared" si="201"/>
        <v/>
      </c>
      <c r="BS227" s="51" t="str">
        <f t="shared" si="202"/>
        <v/>
      </c>
      <c r="BT227" s="47" t="str">
        <f t="shared" si="203"/>
        <v/>
      </c>
      <c r="BU227" s="59" t="s">
        <v>1547</v>
      </c>
      <c r="BV227" s="48" t="s">
        <v>1798</v>
      </c>
      <c r="BW227" s="97"/>
      <c r="BX227" s="98"/>
      <c r="BY227" s="88"/>
      <c r="BZ227" s="99"/>
      <c r="CA227" s="100" t="s">
        <v>2367</v>
      </c>
      <c r="CB227" s="101" t="s">
        <v>222</v>
      </c>
      <c r="CC227" s="101">
        <v>532</v>
      </c>
      <c r="CD227" s="100">
        <v>12.116666666666667</v>
      </c>
      <c r="CE227" s="103"/>
      <c r="CF227" s="101"/>
      <c r="CG227" s="101">
        <v>5.7960000000000003</v>
      </c>
      <c r="CH227" s="101"/>
      <c r="CI227" s="104"/>
      <c r="CJ227" s="105" t="s">
        <v>222</v>
      </c>
      <c r="CL227" s="44"/>
      <c r="CN227" s="52">
        <f t="shared" si="204"/>
        <v>0</v>
      </c>
    </row>
    <row r="228" spans="1:92" ht="9.9499999999999993" hidden="1" customHeight="1" x14ac:dyDescent="0.2">
      <c r="A228" s="3"/>
      <c r="B228" s="3"/>
      <c r="C228" s="83" t="str">
        <f t="shared" si="225"/>
        <v/>
      </c>
      <c r="D228" s="83" t="str">
        <f t="shared" ref="D228:F228" si="239">IF($Q228&lt;&gt;"",IF(D82=0,"",D82),"")</f>
        <v/>
      </c>
      <c r="E228" s="83" t="str">
        <f t="shared" si="239"/>
        <v/>
      </c>
      <c r="F228" s="83" t="str">
        <f t="shared" si="239"/>
        <v/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136" t="str">
        <f t="shared" si="227"/>
        <v/>
      </c>
      <c r="R228" s="137" t="str">
        <f t="shared" si="228"/>
        <v/>
      </c>
      <c r="S228" s="121"/>
      <c r="T228" s="121"/>
      <c r="U228" s="83" t="str">
        <f t="shared" si="229"/>
        <v/>
      </c>
      <c r="V228" s="3"/>
      <c r="W228" s="3"/>
      <c r="X228" s="3"/>
      <c r="Y228" s="3"/>
      <c r="Z228" s="3"/>
      <c r="AA228" s="3"/>
      <c r="AB228" s="3"/>
      <c r="AC228" s="3"/>
      <c r="AD228" s="3" t="str">
        <f t="shared" ca="1" si="234"/>
        <v/>
      </c>
      <c r="AE228" s="3"/>
      <c r="AF228" s="3"/>
      <c r="AG228" s="3"/>
      <c r="AH228" s="3"/>
      <c r="AI228" s="3" t="str">
        <f t="shared" ca="1" si="222"/>
        <v/>
      </c>
      <c r="AJ228" s="3" t="str">
        <f t="shared" ca="1" si="223"/>
        <v/>
      </c>
      <c r="AK228" s="3"/>
      <c r="AL228" s="47" t="str">
        <f t="shared" ca="1" si="224"/>
        <v/>
      </c>
      <c r="AM228" s="119" t="str">
        <f t="shared" si="185"/>
        <v/>
      </c>
      <c r="AN228" s="118" t="str">
        <f ca="1">IF(AD228="","",IF(AD228="Min. objednávka",2-SUM($AN$7:AN227),IF(AD228="Spolu odhad",ROUND(SUM($AN$7:AN227),2),IF(AM228="","???",ROUND(AG228*AM228,2)))))</f>
        <v/>
      </c>
      <c r="AO228" s="3"/>
      <c r="AP228" s="3"/>
      <c r="AQ228" s="3"/>
      <c r="AR228" s="22">
        <f t="shared" si="186"/>
        <v>1</v>
      </c>
      <c r="AS228" s="3"/>
      <c r="AT228" s="3"/>
      <c r="AU228" s="3"/>
      <c r="AV228" s="3"/>
      <c r="AW228" s="3"/>
      <c r="AX228" s="47" t="str">
        <f>IF(MAX($AX$7:AX227)+1&lt;=$AS$4,MAX($AX$7:AX227)+1,"")</f>
        <v/>
      </c>
      <c r="AY228" s="47" t="str">
        <f>IF(MAX($AX$7:AX227)+1&gt;$AS$4,"",IF(AX228&lt;=$BC$7,VLOOKUP(AX228,BA$8:BB$299,2,FALSE),IF(AX228&lt;=$BE$7,VLOOKUP(AX228,BC$8:BD$299,2,FALSE),IF(AX228&lt;=MAX($BE$8:$BE$299),VLOOKUP(AX228,BE$8:BF$299,2,FALSE),IF(AX228=$AS$4,VLOOKUP(AX228,$AS$4:$AU$4,2,FALSE),"")))))</f>
        <v/>
      </c>
      <c r="AZ228" s="47" t="str">
        <f>IF(MAX($AX$7:AX227)+1&gt;$AS$4,"",IF(AX228&lt;=$BC$7,"",IF(AX228&lt;=$BE$7,MID(VLOOKUP(AX228,BC$8:BD$299,2,FALSE),1,1),IF(AX228&lt;=MAX($BE$8:$BE$299),MID(VLOOKUP(AX228,BE$8:BF$299,2,FALSE),1,1),IF(AX228&lt;=$AS$4,VLOOKUP(AX228,$AS$4:$AU$4,3,FALSE),"")))))</f>
        <v/>
      </c>
      <c r="BA228" s="49" t="str">
        <f>IF(AND(BB228&lt;&gt;"",ISNA(VLOOKUP(BB228,BB$7:BB227,1,FALSE))),MAX(BA$7:BA227)+1,"")</f>
        <v/>
      </c>
      <c r="BB228" s="50" t="str">
        <f t="shared" si="187"/>
        <v/>
      </c>
      <c r="BC228" s="49" t="str">
        <f>IF(AND(BD228&lt;&gt;"",ISNA(VLOOKUP(BD228,BD$7:BD227,1,FALSE))),MAX(BC$7:BC227)+1,"")</f>
        <v/>
      </c>
      <c r="BD228" s="50" t="str">
        <f t="shared" si="188"/>
        <v/>
      </c>
      <c r="BE228" s="49" t="str">
        <f>IF(AND(BF228&lt;&gt;"",ISNA(VLOOKUP(BF228,BF$7:BF227,1,FALSE))),MAX(BE$7:BE227)+1,"")</f>
        <v/>
      </c>
      <c r="BF228" s="50" t="str">
        <f t="shared" si="189"/>
        <v/>
      </c>
      <c r="BG228" s="50" t="str">
        <f t="shared" si="190"/>
        <v xml:space="preserve">22x0,5 </v>
      </c>
      <c r="BH228" s="50" t="str">
        <f t="shared" si="191"/>
        <v xml:space="preserve">22x2 </v>
      </c>
      <c r="BI228" s="47" t="str">
        <f t="shared" si="192"/>
        <v/>
      </c>
      <c r="BJ228" s="47" t="str">
        <f t="shared" si="193"/>
        <v/>
      </c>
      <c r="BK228" s="47" t="str">
        <f t="shared" si="194"/>
        <v/>
      </c>
      <c r="BL228" s="47" t="str">
        <f t="shared" si="195"/>
        <v/>
      </c>
      <c r="BM228" s="47" t="str">
        <f t="shared" si="196"/>
        <v/>
      </c>
      <c r="BN228" s="51" t="str">
        <f t="shared" si="197"/>
        <v/>
      </c>
      <c r="BO228" s="51" t="str">
        <f t="shared" si="198"/>
        <v/>
      </c>
      <c r="BP228" s="51" t="str">
        <f t="shared" si="199"/>
        <v/>
      </c>
      <c r="BQ228" s="51" t="str">
        <f t="shared" si="200"/>
        <v/>
      </c>
      <c r="BR228" s="51" t="str">
        <f t="shared" si="201"/>
        <v/>
      </c>
      <c r="BS228" s="51" t="str">
        <f t="shared" si="202"/>
        <v/>
      </c>
      <c r="BT228" s="47" t="str">
        <f t="shared" si="203"/>
        <v/>
      </c>
      <c r="BU228" s="59" t="s">
        <v>1548</v>
      </c>
      <c r="BV228" s="48" t="s">
        <v>1800</v>
      </c>
      <c r="BW228" s="97"/>
      <c r="BX228" s="98"/>
      <c r="BY228" s="88"/>
      <c r="BZ228" s="99"/>
      <c r="CA228" s="100" t="s">
        <v>2368</v>
      </c>
      <c r="CB228" s="101" t="s">
        <v>223</v>
      </c>
      <c r="CC228" s="101">
        <v>533</v>
      </c>
      <c r="CD228" s="100">
        <v>13</v>
      </c>
      <c r="CE228" s="103"/>
      <c r="CF228" s="101"/>
      <c r="CG228" s="101">
        <v>5.7960000000000003</v>
      </c>
      <c r="CH228" s="101"/>
      <c r="CI228" s="104"/>
      <c r="CJ228" s="105" t="s">
        <v>223</v>
      </c>
      <c r="CL228" s="44"/>
      <c r="CN228" s="52">
        <f t="shared" si="204"/>
        <v>0</v>
      </c>
    </row>
    <row r="229" spans="1:92" ht="9.9499999999999993" hidden="1" customHeight="1" x14ac:dyDescent="0.2">
      <c r="A229" s="3"/>
      <c r="B229" s="3"/>
      <c r="C229" s="83" t="str">
        <f t="shared" si="225"/>
        <v/>
      </c>
      <c r="D229" s="83" t="str">
        <f t="shared" ref="D229:F229" si="240">IF($Q229&lt;&gt;"",IF(D83=0,"",D83),"")</f>
        <v/>
      </c>
      <c r="E229" s="83" t="str">
        <f t="shared" si="240"/>
        <v/>
      </c>
      <c r="F229" s="83" t="str">
        <f t="shared" si="240"/>
        <v/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136" t="str">
        <f t="shared" si="227"/>
        <v/>
      </c>
      <c r="R229" s="137" t="str">
        <f t="shared" si="228"/>
        <v/>
      </c>
      <c r="S229" s="121"/>
      <c r="T229" s="121"/>
      <c r="U229" s="83" t="str">
        <f t="shared" si="229"/>
        <v/>
      </c>
      <c r="V229" s="3"/>
      <c r="W229" s="3"/>
      <c r="X229" s="3"/>
      <c r="Y229" s="3"/>
      <c r="Z229" s="3"/>
      <c r="AA229" s="3"/>
      <c r="AB229" s="3"/>
      <c r="AC229" s="3"/>
      <c r="AD229" s="3" t="str">
        <f t="shared" ca="1" si="234"/>
        <v/>
      </c>
      <c r="AE229" s="3"/>
      <c r="AF229" s="3"/>
      <c r="AG229" s="3"/>
      <c r="AH229" s="3"/>
      <c r="AI229" s="3" t="str">
        <f t="shared" ca="1" si="222"/>
        <v/>
      </c>
      <c r="AJ229" s="3" t="str">
        <f t="shared" ca="1" si="223"/>
        <v/>
      </c>
      <c r="AK229" s="3"/>
      <c r="AL229" s="47" t="str">
        <f t="shared" ca="1" si="224"/>
        <v/>
      </c>
      <c r="AM229" s="119" t="str">
        <f t="shared" si="185"/>
        <v/>
      </c>
      <c r="AN229" s="118" t="str">
        <f ca="1">IF(AD229="","",IF(AD229="Min. objednávka",2-SUM($AN$7:AN228),IF(AD229="Spolu odhad",ROUND(SUM($AN$7:AN228),2),IF(AM229="","???",ROUND(AG229*AM229,2)))))</f>
        <v/>
      </c>
      <c r="AO229" s="3"/>
      <c r="AP229" s="3"/>
      <c r="AQ229" s="3"/>
      <c r="AR229" s="22">
        <f t="shared" si="186"/>
        <v>1</v>
      </c>
      <c r="AS229" s="3"/>
      <c r="AT229" s="3"/>
      <c r="AU229" s="3"/>
      <c r="AV229" s="3"/>
      <c r="AW229" s="3"/>
      <c r="AX229" s="47" t="str">
        <f>IF(MAX($AX$7:AX228)+1&lt;=$AS$4,MAX($AX$7:AX228)+1,"")</f>
        <v/>
      </c>
      <c r="AY229" s="47" t="str">
        <f>IF(MAX($AX$7:AX228)+1&gt;$AS$4,"",IF(AX229&lt;=$BC$7,VLOOKUP(AX229,BA$8:BB$299,2,FALSE),IF(AX229&lt;=$BE$7,VLOOKUP(AX229,BC$8:BD$299,2,FALSE),IF(AX229&lt;=MAX($BE$8:$BE$299),VLOOKUP(AX229,BE$8:BF$299,2,FALSE),IF(AX229=$AS$4,VLOOKUP(AX229,$AS$4:$AU$4,2,FALSE),"")))))</f>
        <v/>
      </c>
      <c r="AZ229" s="47" t="str">
        <f>IF(MAX($AX$7:AX228)+1&gt;$AS$4,"",IF(AX229&lt;=$BC$7,"",IF(AX229&lt;=$BE$7,MID(VLOOKUP(AX229,BC$8:BD$299,2,FALSE),1,1),IF(AX229&lt;=MAX($BE$8:$BE$299),MID(VLOOKUP(AX229,BE$8:BF$299,2,FALSE),1,1),IF(AX229&lt;=$AS$4,VLOOKUP(AX229,$AS$4:$AU$4,3,FALSE),"")))))</f>
        <v/>
      </c>
      <c r="BA229" s="49" t="str">
        <f>IF(AND(BB229&lt;&gt;"",ISNA(VLOOKUP(BB229,BB$7:BB228,1,FALSE))),MAX(BA$7:BA228)+1,"")</f>
        <v/>
      </c>
      <c r="BB229" s="50" t="str">
        <f t="shared" si="187"/>
        <v/>
      </c>
      <c r="BC229" s="49" t="str">
        <f>IF(AND(BD229&lt;&gt;"",ISNA(VLOOKUP(BD229,BD$7:BD228,1,FALSE))),MAX(BC$7:BC228)+1,"")</f>
        <v/>
      </c>
      <c r="BD229" s="50" t="str">
        <f t="shared" si="188"/>
        <v/>
      </c>
      <c r="BE229" s="49" t="str">
        <f>IF(AND(BF229&lt;&gt;"",ISNA(VLOOKUP(BF229,BF$7:BF228,1,FALSE))),MAX(BE$7:BE228)+1,"")</f>
        <v/>
      </c>
      <c r="BF229" s="50" t="str">
        <f t="shared" si="189"/>
        <v/>
      </c>
      <c r="BG229" s="50" t="str">
        <f t="shared" si="190"/>
        <v xml:space="preserve">22x0,5 </v>
      </c>
      <c r="BH229" s="50" t="str">
        <f t="shared" si="191"/>
        <v xml:space="preserve">22x2 </v>
      </c>
      <c r="BI229" s="47" t="str">
        <f t="shared" si="192"/>
        <v/>
      </c>
      <c r="BJ229" s="47" t="str">
        <f t="shared" si="193"/>
        <v/>
      </c>
      <c r="BK229" s="47" t="str">
        <f t="shared" si="194"/>
        <v/>
      </c>
      <c r="BL229" s="47" t="str">
        <f t="shared" si="195"/>
        <v/>
      </c>
      <c r="BM229" s="47" t="str">
        <f t="shared" si="196"/>
        <v/>
      </c>
      <c r="BN229" s="51" t="str">
        <f t="shared" si="197"/>
        <v/>
      </c>
      <c r="BO229" s="51" t="str">
        <f t="shared" si="198"/>
        <v/>
      </c>
      <c r="BP229" s="51" t="str">
        <f t="shared" si="199"/>
        <v/>
      </c>
      <c r="BQ229" s="51" t="str">
        <f t="shared" si="200"/>
        <v/>
      </c>
      <c r="BR229" s="51" t="str">
        <f t="shared" si="201"/>
        <v/>
      </c>
      <c r="BS229" s="51" t="str">
        <f t="shared" si="202"/>
        <v/>
      </c>
      <c r="BT229" s="47" t="str">
        <f t="shared" si="203"/>
        <v/>
      </c>
      <c r="BU229" s="59" t="s">
        <v>295</v>
      </c>
      <c r="BV229" s="48" t="s">
        <v>1802</v>
      </c>
      <c r="BW229" s="97"/>
      <c r="BX229" s="98"/>
      <c r="BY229" s="88"/>
      <c r="BZ229" s="99"/>
      <c r="CA229" s="100" t="s">
        <v>2369</v>
      </c>
      <c r="CB229" s="101" t="s">
        <v>923</v>
      </c>
      <c r="CC229" s="101">
        <v>534</v>
      </c>
      <c r="CD229" s="100">
        <v>12.258333333333335</v>
      </c>
      <c r="CE229" s="103"/>
      <c r="CF229" s="101"/>
      <c r="CG229" s="101">
        <v>5.7960000000000003</v>
      </c>
      <c r="CH229" s="101"/>
      <c r="CI229" s="104"/>
      <c r="CJ229" s="105" t="s">
        <v>923</v>
      </c>
      <c r="CL229" s="44"/>
      <c r="CN229" s="52">
        <f t="shared" si="204"/>
        <v>0</v>
      </c>
    </row>
    <row r="230" spans="1:92" ht="9.9499999999999993" hidden="1" customHeight="1" x14ac:dyDescent="0.2">
      <c r="A230" s="3"/>
      <c r="B230" s="3"/>
      <c r="C230" s="83" t="str">
        <f t="shared" si="225"/>
        <v/>
      </c>
      <c r="D230" s="83" t="str">
        <f t="shared" ref="D230:F230" si="241">IF($Q230&lt;&gt;"",IF(D84=0,"",D84),"")</f>
        <v/>
      </c>
      <c r="E230" s="83" t="str">
        <f t="shared" si="241"/>
        <v/>
      </c>
      <c r="F230" s="83" t="str">
        <f t="shared" si="241"/>
        <v/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136" t="str">
        <f t="shared" si="227"/>
        <v/>
      </c>
      <c r="R230" s="137" t="str">
        <f t="shared" si="228"/>
        <v/>
      </c>
      <c r="S230" s="121"/>
      <c r="T230" s="121"/>
      <c r="U230" s="83" t="str">
        <f t="shared" si="229"/>
        <v/>
      </c>
      <c r="V230" s="3"/>
      <c r="W230" s="3"/>
      <c r="X230" s="3"/>
      <c r="Y230" s="3"/>
      <c r="Z230" s="3"/>
      <c r="AA230" s="3"/>
      <c r="AB230" s="3"/>
      <c r="AC230" s="3"/>
      <c r="AD230" s="3" t="str">
        <f t="shared" ca="1" si="234"/>
        <v/>
      </c>
      <c r="AE230" s="3"/>
      <c r="AF230" s="3"/>
      <c r="AG230" s="3"/>
      <c r="AH230" s="3"/>
      <c r="AI230" s="3" t="str">
        <f t="shared" ca="1" si="222"/>
        <v/>
      </c>
      <c r="AJ230" s="3" t="str">
        <f t="shared" ca="1" si="223"/>
        <v/>
      </c>
      <c r="AK230" s="3"/>
      <c r="AL230" s="47" t="str">
        <f t="shared" ca="1" si="224"/>
        <v/>
      </c>
      <c r="AM230" s="119" t="str">
        <f t="shared" si="185"/>
        <v/>
      </c>
      <c r="AN230" s="118" t="str">
        <f ca="1">IF(AD230="","",IF(AD230="Min. objednávka",2-SUM($AN$7:AN229),IF(AD230="Spolu odhad",ROUND(SUM($AN$7:AN229),2),IF(AM230="","???",ROUND(AG230*AM230,2)))))</f>
        <v/>
      </c>
      <c r="AO230" s="3"/>
      <c r="AP230" s="3"/>
      <c r="AQ230" s="3"/>
      <c r="AR230" s="22">
        <f t="shared" si="186"/>
        <v>1</v>
      </c>
      <c r="AS230" s="3"/>
      <c r="AT230" s="3"/>
      <c r="AU230" s="3"/>
      <c r="AV230" s="3"/>
      <c r="AW230" s="3"/>
      <c r="AX230" s="47" t="str">
        <f>IF(MAX($AX$7:AX229)+1&lt;=$AS$4,MAX($AX$7:AX229)+1,"")</f>
        <v/>
      </c>
      <c r="AY230" s="47" t="str">
        <f>IF(MAX($AX$7:AX229)+1&gt;$AS$4,"",IF(AX230&lt;=$BC$7,VLOOKUP(AX230,BA$8:BB$299,2,FALSE),IF(AX230&lt;=$BE$7,VLOOKUP(AX230,BC$8:BD$299,2,FALSE),IF(AX230&lt;=MAX($BE$8:$BE$299),VLOOKUP(AX230,BE$8:BF$299,2,FALSE),IF(AX230=$AS$4,VLOOKUP(AX230,$AS$4:$AU$4,2,FALSE),"")))))</f>
        <v/>
      </c>
      <c r="AZ230" s="47" t="str">
        <f>IF(MAX($AX$7:AX229)+1&gt;$AS$4,"",IF(AX230&lt;=$BC$7,"",IF(AX230&lt;=$BE$7,MID(VLOOKUP(AX230,BC$8:BD$299,2,FALSE),1,1),IF(AX230&lt;=MAX($BE$8:$BE$299),MID(VLOOKUP(AX230,BE$8:BF$299,2,FALSE),1,1),IF(AX230&lt;=$AS$4,VLOOKUP(AX230,$AS$4:$AU$4,3,FALSE),"")))))</f>
        <v/>
      </c>
      <c r="BA230" s="49" t="str">
        <f>IF(AND(BB230&lt;&gt;"",ISNA(VLOOKUP(BB230,BB$7:BB229,1,FALSE))),MAX(BA$7:BA229)+1,"")</f>
        <v/>
      </c>
      <c r="BB230" s="50" t="str">
        <f t="shared" si="187"/>
        <v/>
      </c>
      <c r="BC230" s="49" t="str">
        <f>IF(AND(BD230&lt;&gt;"",ISNA(VLOOKUP(BD230,BD$7:BD229,1,FALSE))),MAX(BC$7:BC229)+1,"")</f>
        <v/>
      </c>
      <c r="BD230" s="50" t="str">
        <f t="shared" si="188"/>
        <v/>
      </c>
      <c r="BE230" s="49" t="str">
        <f>IF(AND(BF230&lt;&gt;"",ISNA(VLOOKUP(BF230,BF$7:BF229,1,FALSE))),MAX(BE$7:BE229)+1,"")</f>
        <v/>
      </c>
      <c r="BF230" s="50" t="str">
        <f t="shared" si="189"/>
        <v/>
      </c>
      <c r="BG230" s="50" t="str">
        <f t="shared" si="190"/>
        <v xml:space="preserve">22x0,5 </v>
      </c>
      <c r="BH230" s="50" t="str">
        <f t="shared" si="191"/>
        <v xml:space="preserve">22x2 </v>
      </c>
      <c r="BI230" s="47" t="str">
        <f t="shared" si="192"/>
        <v/>
      </c>
      <c r="BJ230" s="47" t="str">
        <f t="shared" si="193"/>
        <v/>
      </c>
      <c r="BK230" s="47" t="str">
        <f t="shared" si="194"/>
        <v/>
      </c>
      <c r="BL230" s="47" t="str">
        <f t="shared" si="195"/>
        <v/>
      </c>
      <c r="BM230" s="47" t="str">
        <f t="shared" si="196"/>
        <v/>
      </c>
      <c r="BN230" s="51" t="str">
        <f t="shared" si="197"/>
        <v/>
      </c>
      <c r="BO230" s="51" t="str">
        <f t="shared" si="198"/>
        <v/>
      </c>
      <c r="BP230" s="51" t="str">
        <f t="shared" si="199"/>
        <v/>
      </c>
      <c r="BQ230" s="51" t="str">
        <f t="shared" si="200"/>
        <v/>
      </c>
      <c r="BR230" s="51" t="str">
        <f t="shared" si="201"/>
        <v/>
      </c>
      <c r="BS230" s="51" t="str">
        <f t="shared" si="202"/>
        <v/>
      </c>
      <c r="BT230" s="47" t="str">
        <f t="shared" si="203"/>
        <v/>
      </c>
      <c r="BU230" s="59" t="s">
        <v>1549</v>
      </c>
      <c r="BV230" s="48" t="s">
        <v>1804</v>
      </c>
      <c r="BW230" s="97"/>
      <c r="BX230" s="98"/>
      <c r="BY230" s="88"/>
      <c r="BZ230" s="99"/>
      <c r="CA230" s="100" t="s">
        <v>2370</v>
      </c>
      <c r="CB230" s="101" t="s">
        <v>224</v>
      </c>
      <c r="CC230" s="101">
        <v>535</v>
      </c>
      <c r="CD230" s="100">
        <v>12.258333333333335</v>
      </c>
      <c r="CE230" s="103"/>
      <c r="CF230" s="101"/>
      <c r="CG230" s="101">
        <v>5.7960000000000003</v>
      </c>
      <c r="CH230" s="101"/>
      <c r="CI230" s="104"/>
      <c r="CJ230" s="105" t="s">
        <v>224</v>
      </c>
      <c r="CL230" s="44"/>
      <c r="CN230" s="52">
        <f t="shared" si="204"/>
        <v>0</v>
      </c>
    </row>
    <row r="231" spans="1:92" ht="9.9499999999999993" hidden="1" customHeight="1" x14ac:dyDescent="0.2">
      <c r="A231" s="3"/>
      <c r="B231" s="3"/>
      <c r="C231" s="83" t="str">
        <f t="shared" si="225"/>
        <v/>
      </c>
      <c r="D231" s="83" t="str">
        <f t="shared" ref="D231:F231" si="242">IF($Q231&lt;&gt;"",IF(D85=0,"",D85),"")</f>
        <v/>
      </c>
      <c r="E231" s="83" t="str">
        <f t="shared" si="242"/>
        <v/>
      </c>
      <c r="F231" s="83" t="str">
        <f t="shared" si="242"/>
        <v/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136" t="str">
        <f t="shared" si="227"/>
        <v/>
      </c>
      <c r="R231" s="137" t="str">
        <f t="shared" si="228"/>
        <v/>
      </c>
      <c r="S231" s="121"/>
      <c r="T231" s="121"/>
      <c r="U231" s="83" t="str">
        <f t="shared" si="229"/>
        <v/>
      </c>
      <c r="V231" s="3"/>
      <c r="W231" s="3"/>
      <c r="X231" s="3"/>
      <c r="Y231" s="3"/>
      <c r="Z231" s="3"/>
      <c r="AA231" s="3"/>
      <c r="AB231" s="3"/>
      <c r="AC231" s="3"/>
      <c r="AD231" s="3" t="str">
        <f t="shared" ca="1" si="234"/>
        <v/>
      </c>
      <c r="AE231" s="3"/>
      <c r="AF231" s="3"/>
      <c r="AG231" s="3"/>
      <c r="AH231" s="3"/>
      <c r="AI231" s="3" t="str">
        <f t="shared" ca="1" si="222"/>
        <v/>
      </c>
      <c r="AJ231" s="3" t="str">
        <f t="shared" ca="1" si="223"/>
        <v/>
      </c>
      <c r="AK231" s="3"/>
      <c r="AL231" s="47" t="str">
        <f t="shared" ca="1" si="224"/>
        <v/>
      </c>
      <c r="AM231" s="119" t="str">
        <f t="shared" si="185"/>
        <v/>
      </c>
      <c r="AN231" s="118" t="str">
        <f ca="1">IF(AD231="","",IF(AD231="Min. objednávka",2-SUM($AN$7:AN230),IF(AD231="Spolu odhad",ROUND(SUM($AN$7:AN230),2),IF(AM231="","???",ROUND(AG231*AM231,2)))))</f>
        <v/>
      </c>
      <c r="AO231" s="3"/>
      <c r="AP231" s="3"/>
      <c r="AQ231" s="3"/>
      <c r="AR231" s="22">
        <f t="shared" si="186"/>
        <v>1</v>
      </c>
      <c r="AS231" s="3"/>
      <c r="AT231" s="3"/>
      <c r="AU231" s="3"/>
      <c r="AV231" s="3"/>
      <c r="AW231" s="3"/>
      <c r="AX231" s="47" t="str">
        <f>IF(MAX($AX$7:AX230)+1&lt;=$AS$4,MAX($AX$7:AX230)+1,"")</f>
        <v/>
      </c>
      <c r="AY231" s="47" t="str">
        <f>IF(MAX($AX$7:AX230)+1&gt;$AS$4,"",IF(AX231&lt;=$BC$7,VLOOKUP(AX231,BA$8:BB$299,2,FALSE),IF(AX231&lt;=$BE$7,VLOOKUP(AX231,BC$8:BD$299,2,FALSE),IF(AX231&lt;=MAX($BE$8:$BE$299),VLOOKUP(AX231,BE$8:BF$299,2,FALSE),IF(AX231=$AS$4,VLOOKUP(AX231,$AS$4:$AU$4,2,FALSE),"")))))</f>
        <v/>
      </c>
      <c r="AZ231" s="47" t="str">
        <f>IF(MAX($AX$7:AX230)+1&gt;$AS$4,"",IF(AX231&lt;=$BC$7,"",IF(AX231&lt;=$BE$7,MID(VLOOKUP(AX231,BC$8:BD$299,2,FALSE),1,1),IF(AX231&lt;=MAX($BE$8:$BE$299),MID(VLOOKUP(AX231,BE$8:BF$299,2,FALSE),1,1),IF(AX231&lt;=$AS$4,VLOOKUP(AX231,$AS$4:$AU$4,3,FALSE),"")))))</f>
        <v/>
      </c>
      <c r="BA231" s="49" t="str">
        <f>IF(AND(BB231&lt;&gt;"",ISNA(VLOOKUP(BB231,BB$7:BB230,1,FALSE))),MAX(BA$7:BA230)+1,"")</f>
        <v/>
      </c>
      <c r="BB231" s="50" t="str">
        <f t="shared" si="187"/>
        <v/>
      </c>
      <c r="BC231" s="49" t="str">
        <f>IF(AND(BD231&lt;&gt;"",ISNA(VLOOKUP(BD231,BD$7:BD230,1,FALSE))),MAX(BC$7:BC230)+1,"")</f>
        <v/>
      </c>
      <c r="BD231" s="50" t="str">
        <f t="shared" si="188"/>
        <v/>
      </c>
      <c r="BE231" s="49" t="str">
        <f>IF(AND(BF231&lt;&gt;"",ISNA(VLOOKUP(BF231,BF$7:BF230,1,FALSE))),MAX(BE$7:BE230)+1,"")</f>
        <v/>
      </c>
      <c r="BF231" s="50" t="str">
        <f t="shared" si="189"/>
        <v/>
      </c>
      <c r="BG231" s="50" t="str">
        <f t="shared" si="190"/>
        <v xml:space="preserve">22x0,5 </v>
      </c>
      <c r="BH231" s="50" t="str">
        <f t="shared" si="191"/>
        <v xml:space="preserve">22x2 </v>
      </c>
      <c r="BI231" s="47" t="str">
        <f t="shared" si="192"/>
        <v/>
      </c>
      <c r="BJ231" s="47" t="str">
        <f t="shared" si="193"/>
        <v/>
      </c>
      <c r="BK231" s="47" t="str">
        <f t="shared" si="194"/>
        <v/>
      </c>
      <c r="BL231" s="47" t="str">
        <f t="shared" si="195"/>
        <v/>
      </c>
      <c r="BM231" s="47" t="str">
        <f t="shared" si="196"/>
        <v/>
      </c>
      <c r="BN231" s="51" t="str">
        <f t="shared" si="197"/>
        <v/>
      </c>
      <c r="BO231" s="51" t="str">
        <f t="shared" si="198"/>
        <v/>
      </c>
      <c r="BP231" s="51" t="str">
        <f t="shared" si="199"/>
        <v/>
      </c>
      <c r="BQ231" s="51" t="str">
        <f t="shared" si="200"/>
        <v/>
      </c>
      <c r="BR231" s="51" t="str">
        <f t="shared" si="201"/>
        <v/>
      </c>
      <c r="BS231" s="51" t="str">
        <f t="shared" si="202"/>
        <v/>
      </c>
      <c r="BT231" s="47" t="str">
        <f t="shared" si="203"/>
        <v/>
      </c>
      <c r="BU231" s="59" t="s">
        <v>1550</v>
      </c>
      <c r="BV231" s="48" t="s">
        <v>1806</v>
      </c>
      <c r="BW231" s="97"/>
      <c r="BX231" s="98"/>
      <c r="BY231" s="88"/>
      <c r="BZ231" s="99"/>
      <c r="CA231" s="100" t="s">
        <v>2371</v>
      </c>
      <c r="CB231" s="101" t="s">
        <v>1418</v>
      </c>
      <c r="CC231" s="101">
        <v>748</v>
      </c>
      <c r="CD231" s="100">
        <v>15.075000000000001</v>
      </c>
      <c r="CE231" s="103"/>
      <c r="CF231" s="101"/>
      <c r="CG231" s="101">
        <v>5.7960000000000003</v>
      </c>
      <c r="CH231" s="101"/>
      <c r="CI231" s="104"/>
      <c r="CJ231" s="105" t="s">
        <v>1418</v>
      </c>
      <c r="CL231" s="44"/>
      <c r="CN231" s="52">
        <f t="shared" si="204"/>
        <v>0</v>
      </c>
    </row>
    <row r="232" spans="1:92" ht="9.9499999999999993" hidden="1" customHeight="1" x14ac:dyDescent="0.2">
      <c r="A232" s="3"/>
      <c r="B232" s="3"/>
      <c r="C232" s="83" t="str">
        <f t="shared" si="225"/>
        <v/>
      </c>
      <c r="D232" s="83" t="str">
        <f t="shared" ref="D232:F232" si="243">IF($Q232&lt;&gt;"",IF(D86=0,"",D86),"")</f>
        <v/>
      </c>
      <c r="E232" s="83" t="str">
        <f t="shared" si="243"/>
        <v/>
      </c>
      <c r="F232" s="83" t="str">
        <f t="shared" si="243"/>
        <v/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136" t="str">
        <f t="shared" si="227"/>
        <v/>
      </c>
      <c r="R232" s="137" t="str">
        <f t="shared" si="228"/>
        <v/>
      </c>
      <c r="S232" s="121"/>
      <c r="T232" s="121"/>
      <c r="U232" s="83" t="str">
        <f t="shared" si="229"/>
        <v/>
      </c>
      <c r="V232" s="3"/>
      <c r="W232" s="3"/>
      <c r="X232" s="3"/>
      <c r="Y232" s="3"/>
      <c r="Z232" s="3"/>
      <c r="AA232" s="3"/>
      <c r="AB232" s="3"/>
      <c r="AC232" s="3"/>
      <c r="AD232" s="3" t="str">
        <f t="shared" ca="1" si="234"/>
        <v/>
      </c>
      <c r="AE232" s="3"/>
      <c r="AF232" s="3"/>
      <c r="AG232" s="3"/>
      <c r="AH232" s="3"/>
      <c r="AI232" s="3" t="str">
        <f t="shared" ca="1" si="222"/>
        <v/>
      </c>
      <c r="AJ232" s="3" t="str">
        <f t="shared" ca="1" si="223"/>
        <v/>
      </c>
      <c r="AK232" s="3"/>
      <c r="AL232" s="47" t="str">
        <f t="shared" ca="1" si="224"/>
        <v/>
      </c>
      <c r="AM232" s="119" t="str">
        <f t="shared" si="185"/>
        <v/>
      </c>
      <c r="AN232" s="118" t="str">
        <f ca="1">IF(AD232="","",IF(AD232="Min. objednávka",2-SUM($AN$7:AN231),IF(AD232="Spolu odhad",ROUND(SUM($AN$7:AN231),2),IF(AM232="","???",ROUND(AG232*AM232,2)))))</f>
        <v/>
      </c>
      <c r="AO232" s="3"/>
      <c r="AP232" s="3"/>
      <c r="AQ232" s="3"/>
      <c r="AR232" s="22">
        <f t="shared" si="186"/>
        <v>1</v>
      </c>
      <c r="AS232" s="3"/>
      <c r="AT232" s="3"/>
      <c r="AU232" s="3"/>
      <c r="AV232" s="3"/>
      <c r="AW232" s="3"/>
      <c r="AX232" s="47" t="str">
        <f>IF(MAX($AX$7:AX231)+1&lt;=$AS$4,MAX($AX$7:AX231)+1,"")</f>
        <v/>
      </c>
      <c r="AY232" s="47" t="str">
        <f>IF(MAX($AX$7:AX231)+1&gt;$AS$4,"",IF(AX232&lt;=$BC$7,VLOOKUP(AX232,BA$8:BB$299,2,FALSE),IF(AX232&lt;=$BE$7,VLOOKUP(AX232,BC$8:BD$299,2,FALSE),IF(AX232&lt;=MAX($BE$8:$BE$299),VLOOKUP(AX232,BE$8:BF$299,2,FALSE),IF(AX232=$AS$4,VLOOKUP(AX232,$AS$4:$AU$4,2,FALSE),"")))))</f>
        <v/>
      </c>
      <c r="AZ232" s="47" t="str">
        <f>IF(MAX($AX$7:AX231)+1&gt;$AS$4,"",IF(AX232&lt;=$BC$7,"",IF(AX232&lt;=$BE$7,MID(VLOOKUP(AX232,BC$8:BD$299,2,FALSE),1,1),IF(AX232&lt;=MAX($BE$8:$BE$299),MID(VLOOKUP(AX232,BE$8:BF$299,2,FALSE),1,1),IF(AX232&lt;=$AS$4,VLOOKUP(AX232,$AS$4:$AU$4,3,FALSE),"")))))</f>
        <v/>
      </c>
      <c r="BA232" s="49" t="str">
        <f>IF(AND(BB232&lt;&gt;"",ISNA(VLOOKUP(BB232,BB$7:BB231,1,FALSE))),MAX(BA$7:BA231)+1,"")</f>
        <v/>
      </c>
      <c r="BB232" s="50" t="str">
        <f t="shared" si="187"/>
        <v/>
      </c>
      <c r="BC232" s="49" t="str">
        <f>IF(AND(BD232&lt;&gt;"",ISNA(VLOOKUP(BD232,BD$7:BD231,1,FALSE))),MAX(BC$7:BC231)+1,"")</f>
        <v/>
      </c>
      <c r="BD232" s="50" t="str">
        <f t="shared" si="188"/>
        <v/>
      </c>
      <c r="BE232" s="49" t="str">
        <f>IF(AND(BF232&lt;&gt;"",ISNA(VLOOKUP(BF232,BF$7:BF231,1,FALSE))),MAX(BE$7:BE231)+1,"")</f>
        <v/>
      </c>
      <c r="BF232" s="50" t="str">
        <f t="shared" si="189"/>
        <v/>
      </c>
      <c r="BG232" s="50" t="str">
        <f t="shared" si="190"/>
        <v xml:space="preserve">22x0,5 </v>
      </c>
      <c r="BH232" s="50" t="str">
        <f t="shared" si="191"/>
        <v xml:space="preserve">22x2 </v>
      </c>
      <c r="BI232" s="47" t="str">
        <f t="shared" si="192"/>
        <v/>
      </c>
      <c r="BJ232" s="47" t="str">
        <f t="shared" si="193"/>
        <v/>
      </c>
      <c r="BK232" s="47" t="str">
        <f t="shared" si="194"/>
        <v/>
      </c>
      <c r="BL232" s="47" t="str">
        <f t="shared" si="195"/>
        <v/>
      </c>
      <c r="BM232" s="47" t="str">
        <f t="shared" si="196"/>
        <v/>
      </c>
      <c r="BN232" s="51" t="str">
        <f t="shared" si="197"/>
        <v/>
      </c>
      <c r="BO232" s="51" t="str">
        <f t="shared" si="198"/>
        <v/>
      </c>
      <c r="BP232" s="51" t="str">
        <f t="shared" si="199"/>
        <v/>
      </c>
      <c r="BQ232" s="51" t="str">
        <f t="shared" si="200"/>
        <v/>
      </c>
      <c r="BR232" s="51" t="str">
        <f t="shared" si="201"/>
        <v/>
      </c>
      <c r="BS232" s="51" t="str">
        <f t="shared" si="202"/>
        <v/>
      </c>
      <c r="BT232" s="47" t="str">
        <f t="shared" si="203"/>
        <v/>
      </c>
      <c r="BU232" s="59" t="s">
        <v>1551</v>
      </c>
      <c r="BV232" s="48" t="s">
        <v>1808</v>
      </c>
      <c r="BW232" s="97"/>
      <c r="BX232" s="98"/>
      <c r="BY232" s="88"/>
      <c r="BZ232" s="99"/>
      <c r="CA232" s="100" t="s">
        <v>2372</v>
      </c>
      <c r="CB232" s="101" t="s">
        <v>1419</v>
      </c>
      <c r="CC232" s="101">
        <v>749</v>
      </c>
      <c r="CD232" s="100">
        <v>13.316666666666668</v>
      </c>
      <c r="CE232" s="103"/>
      <c r="CF232" s="101"/>
      <c r="CG232" s="101">
        <v>5.7960000000000003</v>
      </c>
      <c r="CH232" s="101"/>
      <c r="CI232" s="104"/>
      <c r="CJ232" s="105" t="s">
        <v>1419</v>
      </c>
      <c r="CL232" s="44"/>
      <c r="CN232" s="52">
        <f t="shared" si="204"/>
        <v>0</v>
      </c>
    </row>
    <row r="233" spans="1:92" ht="9.9499999999999993" hidden="1" customHeight="1" x14ac:dyDescent="0.2">
      <c r="A233" s="3"/>
      <c r="B233" s="3"/>
      <c r="C233" s="83" t="str">
        <f t="shared" si="225"/>
        <v/>
      </c>
      <c r="D233" s="83" t="str">
        <f t="shared" ref="D233:F233" si="244">IF($Q233&lt;&gt;"",IF(D87=0,"",D87),"")</f>
        <v/>
      </c>
      <c r="E233" s="83" t="str">
        <f t="shared" si="244"/>
        <v/>
      </c>
      <c r="F233" s="83" t="str">
        <f t="shared" si="244"/>
        <v/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136" t="str">
        <f t="shared" si="227"/>
        <v/>
      </c>
      <c r="R233" s="137" t="str">
        <f t="shared" si="228"/>
        <v/>
      </c>
      <c r="S233" s="121"/>
      <c r="T233" s="121"/>
      <c r="U233" s="83" t="str">
        <f t="shared" si="229"/>
        <v/>
      </c>
      <c r="V233" s="3"/>
      <c r="W233" s="3"/>
      <c r="X233" s="3"/>
      <c r="Y233" s="3"/>
      <c r="Z233" s="3"/>
      <c r="AA233" s="3"/>
      <c r="AB233" s="3"/>
      <c r="AC233" s="3"/>
      <c r="AD233" s="3" t="str">
        <f t="shared" ca="1" si="234"/>
        <v/>
      </c>
      <c r="AE233" s="3"/>
      <c r="AF233" s="3"/>
      <c r="AG233" s="3"/>
      <c r="AH233" s="3"/>
      <c r="AI233" s="3" t="str">
        <f t="shared" ca="1" si="222"/>
        <v/>
      </c>
      <c r="AJ233" s="3" t="str">
        <f t="shared" ca="1" si="223"/>
        <v/>
      </c>
      <c r="AK233" s="3"/>
      <c r="AL233" s="47" t="str">
        <f t="shared" ca="1" si="224"/>
        <v/>
      </c>
      <c r="AM233" s="119" t="str">
        <f t="shared" si="185"/>
        <v/>
      </c>
      <c r="AN233" s="118" t="str">
        <f ca="1">IF(AD233="","",IF(AD233="Min. objednávka",2-SUM($AN$7:AN232),IF(AD233="Spolu odhad",ROUND(SUM($AN$7:AN232),2),IF(AM233="","???",ROUND(AG233*AM233,2)))))</f>
        <v/>
      </c>
      <c r="AO233" s="3"/>
      <c r="AP233" s="3"/>
      <c r="AQ233" s="3"/>
      <c r="AR233" s="22">
        <f t="shared" si="186"/>
        <v>1</v>
      </c>
      <c r="AS233" s="3"/>
      <c r="AT233" s="3"/>
      <c r="AU233" s="3"/>
      <c r="AV233" s="3"/>
      <c r="AW233" s="3"/>
      <c r="AX233" s="47" t="str">
        <f>IF(MAX($AX$7:AX232)+1&lt;=$AS$4,MAX($AX$7:AX232)+1,"")</f>
        <v/>
      </c>
      <c r="AY233" s="47" t="str">
        <f>IF(MAX($AX$7:AX232)+1&gt;$AS$4,"",IF(AX233&lt;=$BC$7,VLOOKUP(AX233,BA$8:BB$299,2,FALSE),IF(AX233&lt;=$BE$7,VLOOKUP(AX233,BC$8:BD$299,2,FALSE),IF(AX233&lt;=MAX($BE$8:$BE$299),VLOOKUP(AX233,BE$8:BF$299,2,FALSE),IF(AX233=$AS$4,VLOOKUP(AX233,$AS$4:$AU$4,2,FALSE),"")))))</f>
        <v/>
      </c>
      <c r="AZ233" s="47" t="str">
        <f>IF(MAX($AX$7:AX232)+1&gt;$AS$4,"",IF(AX233&lt;=$BC$7,"",IF(AX233&lt;=$BE$7,MID(VLOOKUP(AX233,BC$8:BD$299,2,FALSE),1,1),IF(AX233&lt;=MAX($BE$8:$BE$299),MID(VLOOKUP(AX233,BE$8:BF$299,2,FALSE),1,1),IF(AX233&lt;=$AS$4,VLOOKUP(AX233,$AS$4:$AU$4,3,FALSE),"")))))</f>
        <v/>
      </c>
      <c r="BA233" s="49" t="str">
        <f>IF(AND(BB233&lt;&gt;"",ISNA(VLOOKUP(BB233,BB$7:BB232,1,FALSE))),MAX(BA$7:BA232)+1,"")</f>
        <v/>
      </c>
      <c r="BB233" s="50" t="str">
        <f t="shared" si="187"/>
        <v/>
      </c>
      <c r="BC233" s="49" t="str">
        <f>IF(AND(BD233&lt;&gt;"",ISNA(VLOOKUP(BD233,BD$7:BD232,1,FALSE))),MAX(BC$7:BC232)+1,"")</f>
        <v/>
      </c>
      <c r="BD233" s="50" t="str">
        <f t="shared" si="188"/>
        <v/>
      </c>
      <c r="BE233" s="49" t="str">
        <f>IF(AND(BF233&lt;&gt;"",ISNA(VLOOKUP(BF233,BF$7:BF232,1,FALSE))),MAX(BE$7:BE232)+1,"")</f>
        <v/>
      </c>
      <c r="BF233" s="50" t="str">
        <f t="shared" si="189"/>
        <v/>
      </c>
      <c r="BG233" s="50" t="str">
        <f t="shared" si="190"/>
        <v xml:space="preserve">22x0,5 </v>
      </c>
      <c r="BH233" s="50" t="str">
        <f t="shared" si="191"/>
        <v xml:space="preserve">22x2 </v>
      </c>
      <c r="BI233" s="47" t="str">
        <f t="shared" si="192"/>
        <v/>
      </c>
      <c r="BJ233" s="47" t="str">
        <f t="shared" si="193"/>
        <v/>
      </c>
      <c r="BK233" s="47" t="str">
        <f t="shared" si="194"/>
        <v/>
      </c>
      <c r="BL233" s="47" t="str">
        <f t="shared" si="195"/>
        <v/>
      </c>
      <c r="BM233" s="47" t="str">
        <f t="shared" si="196"/>
        <v/>
      </c>
      <c r="BN233" s="51" t="str">
        <f t="shared" si="197"/>
        <v/>
      </c>
      <c r="BO233" s="51" t="str">
        <f t="shared" si="198"/>
        <v/>
      </c>
      <c r="BP233" s="51" t="str">
        <f t="shared" si="199"/>
        <v/>
      </c>
      <c r="BQ233" s="51" t="str">
        <f t="shared" si="200"/>
        <v/>
      </c>
      <c r="BR233" s="51" t="str">
        <f t="shared" si="201"/>
        <v/>
      </c>
      <c r="BS233" s="51" t="str">
        <f t="shared" si="202"/>
        <v/>
      </c>
      <c r="BT233" s="47" t="str">
        <f t="shared" si="203"/>
        <v/>
      </c>
      <c r="BU233" s="59" t="s">
        <v>296</v>
      </c>
      <c r="BV233" s="48" t="s">
        <v>1810</v>
      </c>
      <c r="BW233" s="97"/>
      <c r="BX233" s="98"/>
      <c r="BY233" s="88"/>
      <c r="BZ233" s="99"/>
      <c r="CA233" s="100" t="s">
        <v>2373</v>
      </c>
      <c r="CB233" s="101" t="s">
        <v>924</v>
      </c>
      <c r="CC233" s="101">
        <v>536</v>
      </c>
      <c r="CD233" s="100">
        <v>13.158333333333333</v>
      </c>
      <c r="CE233" s="103"/>
      <c r="CF233" s="101"/>
      <c r="CG233" s="101">
        <v>5.7960000000000003</v>
      </c>
      <c r="CH233" s="101"/>
      <c r="CI233" s="104"/>
      <c r="CJ233" s="105" t="s">
        <v>924</v>
      </c>
      <c r="CL233" s="44"/>
      <c r="CN233" s="52">
        <f t="shared" si="204"/>
        <v>0</v>
      </c>
    </row>
    <row r="234" spans="1:92" ht="9.9499999999999993" hidden="1" customHeight="1" x14ac:dyDescent="0.2">
      <c r="A234" s="3"/>
      <c r="B234" s="3"/>
      <c r="C234" s="83" t="str">
        <f t="shared" si="225"/>
        <v/>
      </c>
      <c r="D234" s="83" t="str">
        <f t="shared" ref="D234:F234" si="245">IF($Q234&lt;&gt;"",IF(D88=0,"",D88),"")</f>
        <v/>
      </c>
      <c r="E234" s="83" t="str">
        <f t="shared" si="245"/>
        <v/>
      </c>
      <c r="F234" s="83" t="str">
        <f t="shared" si="245"/>
        <v/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36" t="str">
        <f t="shared" si="227"/>
        <v/>
      </c>
      <c r="R234" s="137" t="str">
        <f t="shared" si="228"/>
        <v/>
      </c>
      <c r="S234" s="121"/>
      <c r="T234" s="121"/>
      <c r="U234" s="83" t="str">
        <f t="shared" si="229"/>
        <v/>
      </c>
      <c r="V234" s="3"/>
      <c r="W234" s="3"/>
      <c r="X234" s="3"/>
      <c r="Y234" s="3"/>
      <c r="Z234" s="3"/>
      <c r="AA234" s="3"/>
      <c r="AB234" s="3"/>
      <c r="AC234" s="3"/>
      <c r="AD234" s="3" t="str">
        <f t="shared" ca="1" si="234"/>
        <v/>
      </c>
      <c r="AE234" s="3"/>
      <c r="AF234" s="3"/>
      <c r="AG234" s="3"/>
      <c r="AH234" s="3"/>
      <c r="AI234" s="3" t="str">
        <f t="shared" ca="1" si="222"/>
        <v/>
      </c>
      <c r="AJ234" s="3" t="str">
        <f t="shared" ca="1" si="223"/>
        <v/>
      </c>
      <c r="AK234" s="3"/>
      <c r="AL234" s="47" t="str">
        <f t="shared" ca="1" si="224"/>
        <v/>
      </c>
      <c r="AM234" s="119" t="str">
        <f t="shared" si="185"/>
        <v/>
      </c>
      <c r="AN234" s="118" t="str">
        <f ca="1">IF(AD234="","",IF(AD234="Min. objednávka",2-SUM($AN$7:AN233),IF(AD234="Spolu odhad",ROUND(SUM($AN$7:AN233),2),IF(AM234="","???",ROUND(AG234*AM234,2)))))</f>
        <v/>
      </c>
      <c r="AO234" s="3"/>
      <c r="AP234" s="3"/>
      <c r="AQ234" s="3"/>
      <c r="AR234" s="22">
        <f t="shared" si="186"/>
        <v>1</v>
      </c>
      <c r="AS234" s="3"/>
      <c r="AT234" s="3"/>
      <c r="AU234" s="3"/>
      <c r="AV234" s="3"/>
      <c r="AW234" s="3"/>
      <c r="AX234" s="47" t="str">
        <f>IF(MAX($AX$7:AX233)+1&lt;=$AS$4,MAX($AX$7:AX233)+1,"")</f>
        <v/>
      </c>
      <c r="AY234" s="47" t="str">
        <f>IF(MAX($AX$7:AX233)+1&gt;$AS$4,"",IF(AX234&lt;=$BC$7,VLOOKUP(AX234,BA$8:BB$299,2,FALSE),IF(AX234&lt;=$BE$7,VLOOKUP(AX234,BC$8:BD$299,2,FALSE),IF(AX234&lt;=MAX($BE$8:$BE$299),VLOOKUP(AX234,BE$8:BF$299,2,FALSE),IF(AX234=$AS$4,VLOOKUP(AX234,$AS$4:$AU$4,2,FALSE),"")))))</f>
        <v/>
      </c>
      <c r="AZ234" s="47" t="str">
        <f>IF(MAX($AX$7:AX233)+1&gt;$AS$4,"",IF(AX234&lt;=$BC$7,"",IF(AX234&lt;=$BE$7,MID(VLOOKUP(AX234,BC$8:BD$299,2,FALSE),1,1),IF(AX234&lt;=MAX($BE$8:$BE$299),MID(VLOOKUP(AX234,BE$8:BF$299,2,FALSE),1,1),IF(AX234&lt;=$AS$4,VLOOKUP(AX234,$AS$4:$AU$4,3,FALSE),"")))))</f>
        <v/>
      </c>
      <c r="BA234" s="49" t="str">
        <f>IF(AND(BB234&lt;&gt;"",ISNA(VLOOKUP(BB234,BB$7:BB233,1,FALSE))),MAX(BA$7:BA233)+1,"")</f>
        <v/>
      </c>
      <c r="BB234" s="50" t="str">
        <f t="shared" si="187"/>
        <v/>
      </c>
      <c r="BC234" s="49" t="str">
        <f>IF(AND(BD234&lt;&gt;"",ISNA(VLOOKUP(BD234,BD$7:BD233,1,FALSE))),MAX(BC$7:BC233)+1,"")</f>
        <v/>
      </c>
      <c r="BD234" s="50" t="str">
        <f t="shared" si="188"/>
        <v/>
      </c>
      <c r="BE234" s="49" t="str">
        <f>IF(AND(BF234&lt;&gt;"",ISNA(VLOOKUP(BF234,BF$7:BF233,1,FALSE))),MAX(BE$7:BE233)+1,"")</f>
        <v/>
      </c>
      <c r="BF234" s="50" t="str">
        <f t="shared" si="189"/>
        <v/>
      </c>
      <c r="BG234" s="50" t="str">
        <f t="shared" si="190"/>
        <v xml:space="preserve">22x0,5 </v>
      </c>
      <c r="BH234" s="50" t="str">
        <f t="shared" si="191"/>
        <v xml:space="preserve">22x2 </v>
      </c>
      <c r="BI234" s="47" t="str">
        <f t="shared" si="192"/>
        <v/>
      </c>
      <c r="BJ234" s="47" t="str">
        <f t="shared" si="193"/>
        <v/>
      </c>
      <c r="BK234" s="47" t="str">
        <f t="shared" si="194"/>
        <v/>
      </c>
      <c r="BL234" s="47" t="str">
        <f t="shared" si="195"/>
        <v/>
      </c>
      <c r="BM234" s="47" t="str">
        <f t="shared" si="196"/>
        <v/>
      </c>
      <c r="BN234" s="51" t="str">
        <f t="shared" si="197"/>
        <v/>
      </c>
      <c r="BO234" s="51" t="str">
        <f t="shared" si="198"/>
        <v/>
      </c>
      <c r="BP234" s="51" t="str">
        <f t="shared" si="199"/>
        <v/>
      </c>
      <c r="BQ234" s="51" t="str">
        <f t="shared" si="200"/>
        <v/>
      </c>
      <c r="BR234" s="51" t="str">
        <f t="shared" si="201"/>
        <v/>
      </c>
      <c r="BS234" s="51" t="str">
        <f t="shared" si="202"/>
        <v/>
      </c>
      <c r="BT234" s="47" t="str">
        <f t="shared" si="203"/>
        <v/>
      </c>
      <c r="BU234" s="59" t="s">
        <v>1552</v>
      </c>
      <c r="BV234" s="48" t="s">
        <v>1812</v>
      </c>
      <c r="BW234" s="97"/>
      <c r="BX234" s="98"/>
      <c r="BY234" s="88"/>
      <c r="BZ234" s="99"/>
      <c r="CA234" s="100" t="s">
        <v>2374</v>
      </c>
      <c r="CB234" s="101" t="s">
        <v>925</v>
      </c>
      <c r="CC234" s="101">
        <v>537</v>
      </c>
      <c r="CD234" s="100">
        <v>13.025</v>
      </c>
      <c r="CE234" s="103"/>
      <c r="CF234" s="101"/>
      <c r="CG234" s="101">
        <v>5.7960000000000003</v>
      </c>
      <c r="CH234" s="101"/>
      <c r="CI234" s="104"/>
      <c r="CJ234" s="105" t="s">
        <v>925</v>
      </c>
      <c r="CL234" s="44"/>
      <c r="CN234" s="52">
        <f t="shared" si="204"/>
        <v>0</v>
      </c>
    </row>
    <row r="235" spans="1:92" ht="9.9499999999999993" hidden="1" customHeight="1" x14ac:dyDescent="0.2">
      <c r="A235" s="3"/>
      <c r="B235" s="3"/>
      <c r="C235" s="83" t="str">
        <f t="shared" si="225"/>
        <v/>
      </c>
      <c r="D235" s="83" t="str">
        <f t="shared" ref="D235:F235" si="246">IF($Q235&lt;&gt;"",IF(D89=0,"",D89),"")</f>
        <v/>
      </c>
      <c r="E235" s="83" t="str">
        <f t="shared" si="246"/>
        <v/>
      </c>
      <c r="F235" s="83" t="str">
        <f t="shared" si="246"/>
        <v/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136" t="str">
        <f t="shared" si="227"/>
        <v/>
      </c>
      <c r="R235" s="137" t="str">
        <f t="shared" si="228"/>
        <v/>
      </c>
      <c r="S235" s="121"/>
      <c r="T235" s="121"/>
      <c r="U235" s="83" t="str">
        <f t="shared" si="229"/>
        <v/>
      </c>
      <c r="V235" s="3"/>
      <c r="W235" s="3"/>
      <c r="X235" s="3"/>
      <c r="Y235" s="3"/>
      <c r="Z235" s="3"/>
      <c r="AA235" s="3"/>
      <c r="AB235" s="3"/>
      <c r="AC235" s="3"/>
      <c r="AD235" s="3" t="str">
        <f t="shared" ca="1" si="234"/>
        <v/>
      </c>
      <c r="AE235" s="3"/>
      <c r="AF235" s="3"/>
      <c r="AG235" s="3"/>
      <c r="AH235" s="3"/>
      <c r="AI235" s="3" t="str">
        <f t="shared" ca="1" si="222"/>
        <v/>
      </c>
      <c r="AJ235" s="3" t="str">
        <f t="shared" ca="1" si="223"/>
        <v/>
      </c>
      <c r="AK235" s="3"/>
      <c r="AL235" s="47" t="str">
        <f t="shared" ca="1" si="224"/>
        <v/>
      </c>
      <c r="AM235" s="119" t="str">
        <f t="shared" si="185"/>
        <v/>
      </c>
      <c r="AN235" s="118" t="str">
        <f ca="1">IF(AD235="","",IF(AD235="Min. objednávka",2-SUM($AN$7:AN234),IF(AD235="Spolu odhad",ROUND(SUM($AN$7:AN234),2),IF(AM235="","???",ROUND(AG235*AM235,2)))))</f>
        <v/>
      </c>
      <c r="AO235" s="3"/>
      <c r="AP235" s="3"/>
      <c r="AQ235" s="3"/>
      <c r="AR235" s="22">
        <f t="shared" si="186"/>
        <v>1</v>
      </c>
      <c r="AS235" s="3"/>
      <c r="AT235" s="3"/>
      <c r="AU235" s="3"/>
      <c r="AV235" s="3"/>
      <c r="AW235" s="3"/>
      <c r="AX235" s="47" t="str">
        <f>IF(MAX($AX$7:AX234)+1&lt;=$AS$4,MAX($AX$7:AX234)+1,"")</f>
        <v/>
      </c>
      <c r="AY235" s="47" t="str">
        <f>IF(MAX($AX$7:AX234)+1&gt;$AS$4,"",IF(AX235&lt;=$BC$7,VLOOKUP(AX235,BA$8:BB$299,2,FALSE),IF(AX235&lt;=$BE$7,VLOOKUP(AX235,BC$8:BD$299,2,FALSE),IF(AX235&lt;=MAX($BE$8:$BE$299),VLOOKUP(AX235,BE$8:BF$299,2,FALSE),IF(AX235=$AS$4,VLOOKUP(AX235,$AS$4:$AU$4,2,FALSE),"")))))</f>
        <v/>
      </c>
      <c r="AZ235" s="47" t="str">
        <f>IF(MAX($AX$7:AX234)+1&gt;$AS$4,"",IF(AX235&lt;=$BC$7,"",IF(AX235&lt;=$BE$7,MID(VLOOKUP(AX235,BC$8:BD$299,2,FALSE),1,1),IF(AX235&lt;=MAX($BE$8:$BE$299),MID(VLOOKUP(AX235,BE$8:BF$299,2,FALSE),1,1),IF(AX235&lt;=$AS$4,VLOOKUP(AX235,$AS$4:$AU$4,3,FALSE),"")))))</f>
        <v/>
      </c>
      <c r="BA235" s="49" t="str">
        <f>IF(AND(BB235&lt;&gt;"",ISNA(VLOOKUP(BB235,BB$7:BB234,1,FALSE))),MAX(BA$7:BA234)+1,"")</f>
        <v/>
      </c>
      <c r="BB235" s="50" t="str">
        <f t="shared" si="187"/>
        <v/>
      </c>
      <c r="BC235" s="49" t="str">
        <f>IF(AND(BD235&lt;&gt;"",ISNA(VLOOKUP(BD235,BD$7:BD234,1,FALSE))),MAX(BC$7:BC234)+1,"")</f>
        <v/>
      </c>
      <c r="BD235" s="50" t="str">
        <f t="shared" si="188"/>
        <v/>
      </c>
      <c r="BE235" s="49" t="str">
        <f>IF(AND(BF235&lt;&gt;"",ISNA(VLOOKUP(BF235,BF$7:BF234,1,FALSE))),MAX(BE$7:BE234)+1,"")</f>
        <v/>
      </c>
      <c r="BF235" s="50" t="str">
        <f t="shared" si="189"/>
        <v/>
      </c>
      <c r="BG235" s="50" t="str">
        <f t="shared" si="190"/>
        <v xml:space="preserve">22x0,5 </v>
      </c>
      <c r="BH235" s="50" t="str">
        <f t="shared" si="191"/>
        <v xml:space="preserve">22x2 </v>
      </c>
      <c r="BI235" s="47" t="str">
        <f t="shared" si="192"/>
        <v/>
      </c>
      <c r="BJ235" s="47" t="str">
        <f t="shared" si="193"/>
        <v/>
      </c>
      <c r="BK235" s="47" t="str">
        <f t="shared" si="194"/>
        <v/>
      </c>
      <c r="BL235" s="47" t="str">
        <f t="shared" si="195"/>
        <v/>
      </c>
      <c r="BM235" s="47" t="str">
        <f t="shared" si="196"/>
        <v/>
      </c>
      <c r="BN235" s="51" t="str">
        <f t="shared" si="197"/>
        <v/>
      </c>
      <c r="BO235" s="51" t="str">
        <f t="shared" si="198"/>
        <v/>
      </c>
      <c r="BP235" s="51" t="str">
        <f t="shared" si="199"/>
        <v/>
      </c>
      <c r="BQ235" s="51" t="str">
        <f t="shared" si="200"/>
        <v/>
      </c>
      <c r="BR235" s="51" t="str">
        <f t="shared" si="201"/>
        <v/>
      </c>
      <c r="BS235" s="51" t="str">
        <f t="shared" si="202"/>
        <v/>
      </c>
      <c r="BT235" s="47" t="str">
        <f t="shared" si="203"/>
        <v/>
      </c>
      <c r="BU235" s="59" t="s">
        <v>1553</v>
      </c>
      <c r="BV235" s="48" t="s">
        <v>1814</v>
      </c>
      <c r="BW235" s="97"/>
      <c r="BX235" s="98"/>
      <c r="BY235" s="88"/>
      <c r="BZ235" s="99"/>
      <c r="CA235" s="100" t="s">
        <v>2375</v>
      </c>
      <c r="CB235" s="101" t="s">
        <v>1420</v>
      </c>
      <c r="CC235" s="101">
        <v>750</v>
      </c>
      <c r="CD235" s="100">
        <v>16.425000000000001</v>
      </c>
      <c r="CE235" s="103"/>
      <c r="CF235" s="101"/>
      <c r="CG235" s="101">
        <v>5.7960000000000003</v>
      </c>
      <c r="CH235" s="101"/>
      <c r="CI235" s="104"/>
      <c r="CJ235" s="105" t="s">
        <v>1420</v>
      </c>
      <c r="CL235" s="44"/>
      <c r="CN235" s="52">
        <f t="shared" si="204"/>
        <v>0</v>
      </c>
    </row>
    <row r="236" spans="1:92" ht="9.9499999999999993" hidden="1" customHeight="1" x14ac:dyDescent="0.2">
      <c r="A236" s="3"/>
      <c r="B236" s="3"/>
      <c r="C236" s="83" t="str">
        <f t="shared" si="225"/>
        <v/>
      </c>
      <c r="D236" s="83" t="str">
        <f t="shared" ref="D236:F236" si="247">IF($Q236&lt;&gt;"",IF(D90=0,"",D90),"")</f>
        <v/>
      </c>
      <c r="E236" s="83" t="str">
        <f t="shared" si="247"/>
        <v/>
      </c>
      <c r="F236" s="83" t="str">
        <f t="shared" si="247"/>
        <v/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136" t="str">
        <f t="shared" si="227"/>
        <v/>
      </c>
      <c r="R236" s="137" t="str">
        <f t="shared" si="228"/>
        <v/>
      </c>
      <c r="S236" s="121"/>
      <c r="T236" s="121"/>
      <c r="U236" s="83" t="str">
        <f t="shared" si="229"/>
        <v/>
      </c>
      <c r="V236" s="3"/>
      <c r="W236" s="3"/>
      <c r="X236" s="3"/>
      <c r="Y236" s="3"/>
      <c r="Z236" s="3"/>
      <c r="AA236" s="3"/>
      <c r="AB236" s="3"/>
      <c r="AC236" s="3"/>
      <c r="AD236" s="3" t="str">
        <f t="shared" ca="1" si="234"/>
        <v/>
      </c>
      <c r="AE236" s="3"/>
      <c r="AF236" s="3"/>
      <c r="AG236" s="3"/>
      <c r="AH236" s="3"/>
      <c r="AI236" s="3" t="str">
        <f t="shared" ca="1" si="222"/>
        <v/>
      </c>
      <c r="AJ236" s="3" t="str">
        <f t="shared" ca="1" si="223"/>
        <v/>
      </c>
      <c r="AK236" s="3"/>
      <c r="AL236" s="47" t="str">
        <f t="shared" ca="1" si="224"/>
        <v/>
      </c>
      <c r="AM236" s="119" t="str">
        <f t="shared" si="185"/>
        <v/>
      </c>
      <c r="AN236" s="118" t="str">
        <f ca="1">IF(AD236="","",IF(AD236="Min. objednávka",2-SUM($AN$7:AN235),IF(AD236="Spolu odhad",ROUND(SUM($AN$7:AN235),2),IF(AM236="","???",ROUND(AG236*AM236,2)))))</f>
        <v/>
      </c>
      <c r="AO236" s="3"/>
      <c r="AP236" s="3"/>
      <c r="AQ236" s="3"/>
      <c r="AR236" s="22">
        <f t="shared" si="186"/>
        <v>1</v>
      </c>
      <c r="AS236" s="3"/>
      <c r="AT236" s="3"/>
      <c r="AU236" s="3"/>
      <c r="AV236" s="3"/>
      <c r="AW236" s="3"/>
      <c r="AX236" s="47" t="str">
        <f>IF(MAX($AX$7:AX235)+1&lt;=$AS$4,MAX($AX$7:AX235)+1,"")</f>
        <v/>
      </c>
      <c r="AY236" s="47" t="str">
        <f>IF(MAX($AX$7:AX235)+1&gt;$AS$4,"",IF(AX236&lt;=$BC$7,VLOOKUP(AX236,BA$8:BB$299,2,FALSE),IF(AX236&lt;=$BE$7,VLOOKUP(AX236,BC$8:BD$299,2,FALSE),IF(AX236&lt;=MAX($BE$8:$BE$299),VLOOKUP(AX236,BE$8:BF$299,2,FALSE),IF(AX236=$AS$4,VLOOKUP(AX236,$AS$4:$AU$4,2,FALSE),"")))))</f>
        <v/>
      </c>
      <c r="AZ236" s="47" t="str">
        <f>IF(MAX($AX$7:AX235)+1&gt;$AS$4,"",IF(AX236&lt;=$BC$7,"",IF(AX236&lt;=$BE$7,MID(VLOOKUP(AX236,BC$8:BD$299,2,FALSE),1,1),IF(AX236&lt;=MAX($BE$8:$BE$299),MID(VLOOKUP(AX236,BE$8:BF$299,2,FALSE),1,1),IF(AX236&lt;=$AS$4,VLOOKUP(AX236,$AS$4:$AU$4,3,FALSE),"")))))</f>
        <v/>
      </c>
      <c r="BA236" s="49" t="str">
        <f>IF(AND(BB236&lt;&gt;"",ISNA(VLOOKUP(BB236,BB$7:BB235,1,FALSE))),MAX(BA$7:BA235)+1,"")</f>
        <v/>
      </c>
      <c r="BB236" s="50" t="str">
        <f t="shared" si="187"/>
        <v/>
      </c>
      <c r="BC236" s="49" t="str">
        <f>IF(AND(BD236&lt;&gt;"",ISNA(VLOOKUP(BD236,BD$7:BD235,1,FALSE))),MAX(BC$7:BC235)+1,"")</f>
        <v/>
      </c>
      <c r="BD236" s="50" t="str">
        <f t="shared" si="188"/>
        <v/>
      </c>
      <c r="BE236" s="49" t="str">
        <f>IF(AND(BF236&lt;&gt;"",ISNA(VLOOKUP(BF236,BF$7:BF235,1,FALSE))),MAX(BE$7:BE235)+1,"")</f>
        <v/>
      </c>
      <c r="BF236" s="50" t="str">
        <f t="shared" si="189"/>
        <v/>
      </c>
      <c r="BG236" s="50" t="str">
        <f t="shared" si="190"/>
        <v xml:space="preserve">22x0,5 </v>
      </c>
      <c r="BH236" s="50" t="str">
        <f t="shared" si="191"/>
        <v xml:space="preserve">22x2 </v>
      </c>
      <c r="BI236" s="47" t="str">
        <f t="shared" si="192"/>
        <v/>
      </c>
      <c r="BJ236" s="47" t="str">
        <f t="shared" si="193"/>
        <v/>
      </c>
      <c r="BK236" s="47" t="str">
        <f t="shared" si="194"/>
        <v/>
      </c>
      <c r="BL236" s="47" t="str">
        <f t="shared" si="195"/>
        <v/>
      </c>
      <c r="BM236" s="47" t="str">
        <f t="shared" si="196"/>
        <v/>
      </c>
      <c r="BN236" s="51" t="str">
        <f t="shared" si="197"/>
        <v/>
      </c>
      <c r="BO236" s="51" t="str">
        <f t="shared" si="198"/>
        <v/>
      </c>
      <c r="BP236" s="51" t="str">
        <f t="shared" si="199"/>
        <v/>
      </c>
      <c r="BQ236" s="51" t="str">
        <f t="shared" si="200"/>
        <v/>
      </c>
      <c r="BR236" s="51" t="str">
        <f t="shared" si="201"/>
        <v/>
      </c>
      <c r="BS236" s="51" t="str">
        <f t="shared" si="202"/>
        <v/>
      </c>
      <c r="BT236" s="47" t="str">
        <f t="shared" si="203"/>
        <v/>
      </c>
      <c r="BU236" s="59" t="s">
        <v>1554</v>
      </c>
      <c r="BV236" s="48" t="s">
        <v>1816</v>
      </c>
      <c r="BW236" s="97"/>
      <c r="BX236" s="98"/>
      <c r="BY236" s="88"/>
      <c r="BZ236" s="99"/>
      <c r="CA236" s="100" t="s">
        <v>2376</v>
      </c>
      <c r="CB236" s="101" t="s">
        <v>1421</v>
      </c>
      <c r="CC236" s="101">
        <v>765</v>
      </c>
      <c r="CD236" s="100">
        <v>16.425000000000001</v>
      </c>
      <c r="CE236" s="103"/>
      <c r="CF236" s="101"/>
      <c r="CG236" s="101">
        <v>5.7960000000000003</v>
      </c>
      <c r="CH236" s="101"/>
      <c r="CI236" s="104"/>
      <c r="CJ236" s="105" t="s">
        <v>1421</v>
      </c>
      <c r="CL236" s="44"/>
      <c r="CN236" s="52">
        <f t="shared" si="204"/>
        <v>0</v>
      </c>
    </row>
    <row r="237" spans="1:92" ht="9.9499999999999993" hidden="1" customHeight="1" x14ac:dyDescent="0.2">
      <c r="A237" s="3"/>
      <c r="B237" s="3"/>
      <c r="C237" s="83" t="str">
        <f t="shared" si="225"/>
        <v/>
      </c>
      <c r="D237" s="83" t="str">
        <f t="shared" ref="D237:F237" si="248">IF($Q237&lt;&gt;"",IF(D91=0,"",D91),"")</f>
        <v/>
      </c>
      <c r="E237" s="83" t="str">
        <f t="shared" si="248"/>
        <v/>
      </c>
      <c r="F237" s="83" t="str">
        <f t="shared" si="248"/>
        <v/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136" t="str">
        <f t="shared" si="227"/>
        <v/>
      </c>
      <c r="R237" s="137" t="str">
        <f t="shared" si="228"/>
        <v/>
      </c>
      <c r="S237" s="121"/>
      <c r="T237" s="121"/>
      <c r="U237" s="83" t="str">
        <f t="shared" si="229"/>
        <v/>
      </c>
      <c r="V237" s="3"/>
      <c r="W237" s="3"/>
      <c r="X237" s="3"/>
      <c r="Y237" s="3"/>
      <c r="Z237" s="3"/>
      <c r="AA237" s="3"/>
      <c r="AB237" s="3"/>
      <c r="AC237" s="3"/>
      <c r="AD237" s="3" t="str">
        <f t="shared" ca="1" si="234"/>
        <v/>
      </c>
      <c r="AE237" s="3"/>
      <c r="AF237" s="3"/>
      <c r="AG237" s="3"/>
      <c r="AH237" s="3"/>
      <c r="AI237" s="3" t="str">
        <f t="shared" ca="1" si="222"/>
        <v/>
      </c>
      <c r="AJ237" s="3" t="str">
        <f t="shared" ca="1" si="223"/>
        <v/>
      </c>
      <c r="AK237" s="3"/>
      <c r="AL237" s="47" t="str">
        <f t="shared" ca="1" si="224"/>
        <v/>
      </c>
      <c r="AM237" s="119" t="str">
        <f t="shared" si="185"/>
        <v/>
      </c>
      <c r="AN237" s="118" t="str">
        <f ca="1">IF(AD237="","",IF(AD237="Min. objednávka",2-SUM($AN$7:AN236),IF(AD237="Spolu odhad",ROUND(SUM($AN$7:AN236),2),IF(AM237="","???",ROUND(AG237*AM237,2)))))</f>
        <v/>
      </c>
      <c r="AO237" s="3"/>
      <c r="AP237" s="3"/>
      <c r="AQ237" s="3"/>
      <c r="AR237" s="22">
        <f t="shared" si="186"/>
        <v>1</v>
      </c>
      <c r="AS237" s="3"/>
      <c r="AT237" s="3"/>
      <c r="AU237" s="3"/>
      <c r="AV237" s="3"/>
      <c r="AW237" s="3"/>
      <c r="AX237" s="47" t="str">
        <f>IF(MAX($AX$7:AX236)+1&lt;=$AS$4,MAX($AX$7:AX236)+1,"")</f>
        <v/>
      </c>
      <c r="AY237" s="47" t="str">
        <f>IF(MAX($AX$7:AX236)+1&gt;$AS$4,"",IF(AX237&lt;=$BC$7,VLOOKUP(AX237,BA$8:BB$299,2,FALSE),IF(AX237&lt;=$BE$7,VLOOKUP(AX237,BC$8:BD$299,2,FALSE),IF(AX237&lt;=MAX($BE$8:$BE$299),VLOOKUP(AX237,BE$8:BF$299,2,FALSE),IF(AX237=$AS$4,VLOOKUP(AX237,$AS$4:$AU$4,2,FALSE),"")))))</f>
        <v/>
      </c>
      <c r="AZ237" s="47" t="str">
        <f>IF(MAX($AX$7:AX236)+1&gt;$AS$4,"",IF(AX237&lt;=$BC$7,"",IF(AX237&lt;=$BE$7,MID(VLOOKUP(AX237,BC$8:BD$299,2,FALSE),1,1),IF(AX237&lt;=MAX($BE$8:$BE$299),MID(VLOOKUP(AX237,BE$8:BF$299,2,FALSE),1,1),IF(AX237&lt;=$AS$4,VLOOKUP(AX237,$AS$4:$AU$4,3,FALSE),"")))))</f>
        <v/>
      </c>
      <c r="BA237" s="49" t="str">
        <f>IF(AND(BB237&lt;&gt;"",ISNA(VLOOKUP(BB237,BB$7:BB236,1,FALSE))),MAX(BA$7:BA236)+1,"")</f>
        <v/>
      </c>
      <c r="BB237" s="50" t="str">
        <f t="shared" si="187"/>
        <v/>
      </c>
      <c r="BC237" s="49" t="str">
        <f>IF(AND(BD237&lt;&gt;"",ISNA(VLOOKUP(BD237,BD$7:BD236,1,FALSE))),MAX(BC$7:BC236)+1,"")</f>
        <v/>
      </c>
      <c r="BD237" s="50" t="str">
        <f t="shared" si="188"/>
        <v/>
      </c>
      <c r="BE237" s="49" t="str">
        <f>IF(AND(BF237&lt;&gt;"",ISNA(VLOOKUP(BF237,BF$7:BF236,1,FALSE))),MAX(BE$7:BE236)+1,"")</f>
        <v/>
      </c>
      <c r="BF237" s="50" t="str">
        <f t="shared" si="189"/>
        <v/>
      </c>
      <c r="BG237" s="50" t="str">
        <f t="shared" si="190"/>
        <v xml:space="preserve">22x0,5 </v>
      </c>
      <c r="BH237" s="50" t="str">
        <f t="shared" si="191"/>
        <v xml:space="preserve">22x2 </v>
      </c>
      <c r="BI237" s="47" t="str">
        <f t="shared" si="192"/>
        <v/>
      </c>
      <c r="BJ237" s="47" t="str">
        <f t="shared" si="193"/>
        <v/>
      </c>
      <c r="BK237" s="47" t="str">
        <f t="shared" si="194"/>
        <v/>
      </c>
      <c r="BL237" s="47" t="str">
        <f t="shared" si="195"/>
        <v/>
      </c>
      <c r="BM237" s="47" t="str">
        <f t="shared" si="196"/>
        <v/>
      </c>
      <c r="BN237" s="51" t="str">
        <f t="shared" si="197"/>
        <v/>
      </c>
      <c r="BO237" s="51" t="str">
        <f t="shared" si="198"/>
        <v/>
      </c>
      <c r="BP237" s="51" t="str">
        <f t="shared" si="199"/>
        <v/>
      </c>
      <c r="BQ237" s="51" t="str">
        <f t="shared" si="200"/>
        <v/>
      </c>
      <c r="BR237" s="51" t="str">
        <f t="shared" si="201"/>
        <v/>
      </c>
      <c r="BS237" s="51" t="str">
        <f t="shared" si="202"/>
        <v/>
      </c>
      <c r="BT237" s="47" t="str">
        <f t="shared" si="203"/>
        <v/>
      </c>
      <c r="BU237" s="59" t="s">
        <v>297</v>
      </c>
      <c r="BV237" s="48" t="s">
        <v>1818</v>
      </c>
      <c r="BW237" s="97"/>
      <c r="BX237" s="98"/>
      <c r="BY237" s="88"/>
      <c r="BZ237" s="99"/>
      <c r="CA237" s="100" t="s">
        <v>2378</v>
      </c>
      <c r="CB237" s="101" t="s">
        <v>926</v>
      </c>
      <c r="CC237" s="101">
        <v>538</v>
      </c>
      <c r="CD237" s="100">
        <v>13.825000000000001</v>
      </c>
      <c r="CE237" s="103"/>
      <c r="CF237" s="101"/>
      <c r="CG237" s="101">
        <v>5.7960000000000003</v>
      </c>
      <c r="CH237" s="101"/>
      <c r="CI237" s="104"/>
      <c r="CJ237" s="105" t="s">
        <v>926</v>
      </c>
      <c r="CL237" s="44"/>
      <c r="CN237" s="52">
        <f t="shared" si="204"/>
        <v>0</v>
      </c>
    </row>
    <row r="238" spans="1:92" ht="9.9499999999999993" hidden="1" customHeight="1" x14ac:dyDescent="0.2">
      <c r="A238" s="3"/>
      <c r="B238" s="3"/>
      <c r="C238" s="83" t="str">
        <f t="shared" si="225"/>
        <v/>
      </c>
      <c r="D238" s="83" t="str">
        <f t="shared" ref="D238:F238" si="249">IF($Q238&lt;&gt;"",IF(D92=0,"",D92),"")</f>
        <v/>
      </c>
      <c r="E238" s="83" t="str">
        <f t="shared" si="249"/>
        <v/>
      </c>
      <c r="F238" s="83" t="str">
        <f t="shared" si="249"/>
        <v/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136" t="str">
        <f t="shared" si="227"/>
        <v/>
      </c>
      <c r="R238" s="137" t="str">
        <f t="shared" si="228"/>
        <v/>
      </c>
      <c r="S238" s="121"/>
      <c r="T238" s="121"/>
      <c r="U238" s="83" t="str">
        <f t="shared" si="229"/>
        <v/>
      </c>
      <c r="V238" s="3"/>
      <c r="W238" s="3"/>
      <c r="X238" s="3"/>
      <c r="Y238" s="3"/>
      <c r="Z238" s="3"/>
      <c r="AA238" s="3"/>
      <c r="AB238" s="3"/>
      <c r="AC238" s="3"/>
      <c r="AD238" s="3" t="str">
        <f t="shared" ca="1" si="234"/>
        <v/>
      </c>
      <c r="AE238" s="3"/>
      <c r="AF238" s="3"/>
      <c r="AG238" s="3"/>
      <c r="AH238" s="3"/>
      <c r="AI238" s="3" t="str">
        <f t="shared" ca="1" si="222"/>
        <v/>
      </c>
      <c r="AJ238" s="3" t="str">
        <f t="shared" ca="1" si="223"/>
        <v/>
      </c>
      <c r="AK238" s="3"/>
      <c r="AL238" s="47" t="str">
        <f t="shared" ca="1" si="224"/>
        <v/>
      </c>
      <c r="AM238" s="119" t="str">
        <f t="shared" si="185"/>
        <v/>
      </c>
      <c r="AN238" s="118" t="str">
        <f ca="1">IF(AD238="","",IF(AD238="Min. objednávka",2-SUM($AN$7:AN237),IF(AD238="Spolu odhad",ROUND(SUM($AN$7:AN237),2),IF(AM238="","???",ROUND(AG238*AM238,2)))))</f>
        <v/>
      </c>
      <c r="AO238" s="3"/>
      <c r="AP238" s="3"/>
      <c r="AQ238" s="3"/>
      <c r="AR238" s="22">
        <f t="shared" si="186"/>
        <v>1</v>
      </c>
      <c r="AS238" s="3"/>
      <c r="AT238" s="3"/>
      <c r="AU238" s="3"/>
      <c r="AV238" s="3"/>
      <c r="AW238" s="3"/>
      <c r="AX238" s="47" t="str">
        <f>IF(MAX($AX$7:AX237)+1&lt;=$AS$4,MAX($AX$7:AX237)+1,"")</f>
        <v/>
      </c>
      <c r="AY238" s="47" t="str">
        <f>IF(MAX($AX$7:AX237)+1&gt;$AS$4,"",IF(AX238&lt;=$BC$7,VLOOKUP(AX238,BA$8:BB$299,2,FALSE),IF(AX238&lt;=$BE$7,VLOOKUP(AX238,BC$8:BD$299,2,FALSE),IF(AX238&lt;=MAX($BE$8:$BE$299),VLOOKUP(AX238,BE$8:BF$299,2,FALSE),IF(AX238=$AS$4,VLOOKUP(AX238,$AS$4:$AU$4,2,FALSE),"")))))</f>
        <v/>
      </c>
      <c r="AZ238" s="47" t="str">
        <f>IF(MAX($AX$7:AX237)+1&gt;$AS$4,"",IF(AX238&lt;=$BC$7,"",IF(AX238&lt;=$BE$7,MID(VLOOKUP(AX238,BC$8:BD$299,2,FALSE),1,1),IF(AX238&lt;=MAX($BE$8:$BE$299),MID(VLOOKUP(AX238,BE$8:BF$299,2,FALSE),1,1),IF(AX238&lt;=$AS$4,VLOOKUP(AX238,$AS$4:$AU$4,3,FALSE),"")))))</f>
        <v/>
      </c>
      <c r="BA238" s="49" t="str">
        <f>IF(AND(BB238&lt;&gt;"",ISNA(VLOOKUP(BB238,BB$7:BB237,1,FALSE))),MAX(BA$7:BA237)+1,"")</f>
        <v/>
      </c>
      <c r="BB238" s="50" t="str">
        <f t="shared" si="187"/>
        <v/>
      </c>
      <c r="BC238" s="49" t="str">
        <f>IF(AND(BD238&lt;&gt;"",ISNA(VLOOKUP(BD238,BD$7:BD237,1,FALSE))),MAX(BC$7:BC237)+1,"")</f>
        <v/>
      </c>
      <c r="BD238" s="50" t="str">
        <f t="shared" si="188"/>
        <v/>
      </c>
      <c r="BE238" s="49" t="str">
        <f>IF(AND(BF238&lt;&gt;"",ISNA(VLOOKUP(BF238,BF$7:BF237,1,FALSE))),MAX(BE$7:BE237)+1,"")</f>
        <v/>
      </c>
      <c r="BF238" s="50" t="str">
        <f t="shared" si="189"/>
        <v/>
      </c>
      <c r="BG238" s="50" t="str">
        <f t="shared" si="190"/>
        <v xml:space="preserve">22x0,5 </v>
      </c>
      <c r="BH238" s="50" t="str">
        <f t="shared" si="191"/>
        <v xml:space="preserve">22x2 </v>
      </c>
      <c r="BI238" s="47" t="str">
        <f t="shared" si="192"/>
        <v/>
      </c>
      <c r="BJ238" s="47" t="str">
        <f t="shared" si="193"/>
        <v/>
      </c>
      <c r="BK238" s="47" t="str">
        <f t="shared" si="194"/>
        <v/>
      </c>
      <c r="BL238" s="47" t="str">
        <f t="shared" si="195"/>
        <v/>
      </c>
      <c r="BM238" s="47" t="str">
        <f t="shared" si="196"/>
        <v/>
      </c>
      <c r="BN238" s="51" t="str">
        <f t="shared" si="197"/>
        <v/>
      </c>
      <c r="BO238" s="51" t="str">
        <f t="shared" si="198"/>
        <v/>
      </c>
      <c r="BP238" s="51" t="str">
        <f t="shared" si="199"/>
        <v/>
      </c>
      <c r="BQ238" s="51" t="str">
        <f t="shared" si="200"/>
        <v/>
      </c>
      <c r="BR238" s="51" t="str">
        <f t="shared" si="201"/>
        <v/>
      </c>
      <c r="BS238" s="51" t="str">
        <f t="shared" si="202"/>
        <v/>
      </c>
      <c r="BT238" s="47" t="str">
        <f t="shared" si="203"/>
        <v/>
      </c>
      <c r="BU238" s="59" t="s">
        <v>1555</v>
      </c>
      <c r="BV238" s="48" t="s">
        <v>1820</v>
      </c>
      <c r="BW238" s="97"/>
      <c r="BX238" s="98"/>
      <c r="BY238" s="88"/>
      <c r="BZ238" s="99"/>
      <c r="CA238" s="100" t="s">
        <v>2379</v>
      </c>
      <c r="CB238" s="101" t="s">
        <v>1422</v>
      </c>
      <c r="CC238" s="101">
        <v>766</v>
      </c>
      <c r="CD238" s="100">
        <v>16.425000000000001</v>
      </c>
      <c r="CE238" s="103"/>
      <c r="CF238" s="101"/>
      <c r="CG238" s="101">
        <v>5.7960000000000003</v>
      </c>
      <c r="CH238" s="101"/>
      <c r="CI238" s="104"/>
      <c r="CJ238" s="105" t="s">
        <v>1422</v>
      </c>
      <c r="CL238" s="44"/>
      <c r="CN238" s="52">
        <f t="shared" si="204"/>
        <v>0</v>
      </c>
    </row>
    <row r="239" spans="1:92" ht="9.9499999999999993" hidden="1" customHeight="1" x14ac:dyDescent="0.2">
      <c r="A239" s="3"/>
      <c r="B239" s="3"/>
      <c r="C239" s="83" t="str">
        <f t="shared" si="225"/>
        <v/>
      </c>
      <c r="D239" s="83" t="str">
        <f t="shared" ref="D239:F239" si="250">IF($Q239&lt;&gt;"",IF(D93=0,"",D93),"")</f>
        <v/>
      </c>
      <c r="E239" s="83" t="str">
        <f t="shared" si="250"/>
        <v/>
      </c>
      <c r="F239" s="83" t="str">
        <f t="shared" si="250"/>
        <v/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136" t="str">
        <f t="shared" si="227"/>
        <v/>
      </c>
      <c r="R239" s="137" t="str">
        <f t="shared" si="228"/>
        <v/>
      </c>
      <c r="S239" s="121"/>
      <c r="T239" s="121"/>
      <c r="U239" s="83" t="str">
        <f t="shared" si="229"/>
        <v/>
      </c>
      <c r="V239" s="3"/>
      <c r="W239" s="3"/>
      <c r="X239" s="3"/>
      <c r="Y239" s="3"/>
      <c r="Z239" s="3"/>
      <c r="AA239" s="3"/>
      <c r="AB239" s="3"/>
      <c r="AC239" s="3"/>
      <c r="AD239" s="3" t="str">
        <f t="shared" ca="1" si="234"/>
        <v/>
      </c>
      <c r="AE239" s="3"/>
      <c r="AF239" s="3"/>
      <c r="AG239" s="3"/>
      <c r="AH239" s="3"/>
      <c r="AI239" s="3" t="str">
        <f t="shared" ca="1" si="222"/>
        <v/>
      </c>
      <c r="AJ239" s="3" t="str">
        <f t="shared" ca="1" si="223"/>
        <v/>
      </c>
      <c r="AK239" s="3"/>
      <c r="AL239" s="47" t="str">
        <f t="shared" ca="1" si="224"/>
        <v/>
      </c>
      <c r="AM239" s="119" t="str">
        <f t="shared" si="185"/>
        <v/>
      </c>
      <c r="AN239" s="118" t="str">
        <f ca="1">IF(AD239="","",IF(AD239="Min. objednávka",2-SUM($AN$7:AN238),IF(AD239="Spolu odhad",ROUND(SUM($AN$7:AN238),2),IF(AM239="","???",ROUND(AG239*AM239,2)))))</f>
        <v/>
      </c>
      <c r="AO239" s="3"/>
      <c r="AP239" s="3"/>
      <c r="AQ239" s="3"/>
      <c r="AR239" s="22">
        <f t="shared" si="186"/>
        <v>1</v>
      </c>
      <c r="AS239" s="3"/>
      <c r="AT239" s="3"/>
      <c r="AU239" s="3"/>
      <c r="AV239" s="3"/>
      <c r="AW239" s="3"/>
      <c r="AX239" s="47" t="str">
        <f>IF(MAX($AX$7:AX238)+1&lt;=$AS$4,MAX($AX$7:AX238)+1,"")</f>
        <v/>
      </c>
      <c r="AY239" s="47" t="str">
        <f>IF(MAX($AX$7:AX238)+1&gt;$AS$4,"",IF(AX239&lt;=$BC$7,VLOOKUP(AX239,BA$8:BB$299,2,FALSE),IF(AX239&lt;=$BE$7,VLOOKUP(AX239,BC$8:BD$299,2,FALSE),IF(AX239&lt;=MAX($BE$8:$BE$299),VLOOKUP(AX239,BE$8:BF$299,2,FALSE),IF(AX239=$AS$4,VLOOKUP(AX239,$AS$4:$AU$4,2,FALSE),"")))))</f>
        <v/>
      </c>
      <c r="AZ239" s="47" t="str">
        <f>IF(MAX($AX$7:AX238)+1&gt;$AS$4,"",IF(AX239&lt;=$BC$7,"",IF(AX239&lt;=$BE$7,MID(VLOOKUP(AX239,BC$8:BD$299,2,FALSE),1,1),IF(AX239&lt;=MAX($BE$8:$BE$299),MID(VLOOKUP(AX239,BE$8:BF$299,2,FALSE),1,1),IF(AX239&lt;=$AS$4,VLOOKUP(AX239,$AS$4:$AU$4,3,FALSE),"")))))</f>
        <v/>
      </c>
      <c r="BA239" s="49" t="str">
        <f>IF(AND(BB239&lt;&gt;"",ISNA(VLOOKUP(BB239,BB$7:BB238,1,FALSE))),MAX(BA$7:BA238)+1,"")</f>
        <v/>
      </c>
      <c r="BB239" s="50" t="str">
        <f t="shared" si="187"/>
        <v/>
      </c>
      <c r="BC239" s="49" t="str">
        <f>IF(AND(BD239&lt;&gt;"",ISNA(VLOOKUP(BD239,BD$7:BD238,1,FALSE))),MAX(BC$7:BC238)+1,"")</f>
        <v/>
      </c>
      <c r="BD239" s="50" t="str">
        <f t="shared" si="188"/>
        <v/>
      </c>
      <c r="BE239" s="49" t="str">
        <f>IF(AND(BF239&lt;&gt;"",ISNA(VLOOKUP(BF239,BF$7:BF238,1,FALSE))),MAX(BE$7:BE238)+1,"")</f>
        <v/>
      </c>
      <c r="BF239" s="50" t="str">
        <f t="shared" si="189"/>
        <v/>
      </c>
      <c r="BG239" s="50" t="str">
        <f t="shared" si="190"/>
        <v xml:space="preserve">22x0,5 </v>
      </c>
      <c r="BH239" s="50" t="str">
        <f t="shared" si="191"/>
        <v xml:space="preserve">22x2 </v>
      </c>
      <c r="BI239" s="47" t="str">
        <f t="shared" si="192"/>
        <v/>
      </c>
      <c r="BJ239" s="47" t="str">
        <f t="shared" si="193"/>
        <v/>
      </c>
      <c r="BK239" s="47" t="str">
        <f t="shared" si="194"/>
        <v/>
      </c>
      <c r="BL239" s="47" t="str">
        <f t="shared" si="195"/>
        <v/>
      </c>
      <c r="BM239" s="47" t="str">
        <f t="shared" si="196"/>
        <v/>
      </c>
      <c r="BN239" s="51" t="str">
        <f t="shared" si="197"/>
        <v/>
      </c>
      <c r="BO239" s="51" t="str">
        <f t="shared" si="198"/>
        <v/>
      </c>
      <c r="BP239" s="51" t="str">
        <f t="shared" si="199"/>
        <v/>
      </c>
      <c r="BQ239" s="51" t="str">
        <f t="shared" si="200"/>
        <v/>
      </c>
      <c r="BR239" s="51" t="str">
        <f t="shared" si="201"/>
        <v/>
      </c>
      <c r="BS239" s="51" t="str">
        <f t="shared" si="202"/>
        <v/>
      </c>
      <c r="BT239" s="47" t="str">
        <f t="shared" si="203"/>
        <v/>
      </c>
      <c r="BU239" s="59" t="s">
        <v>1556</v>
      </c>
      <c r="BV239" s="48" t="s">
        <v>1822</v>
      </c>
      <c r="BW239" s="97"/>
      <c r="BX239" s="98"/>
      <c r="BY239" s="88"/>
      <c r="BZ239" s="99"/>
      <c r="CA239" s="100" t="s">
        <v>2380</v>
      </c>
      <c r="CB239" s="101" t="s">
        <v>927</v>
      </c>
      <c r="CC239" s="101">
        <v>539</v>
      </c>
      <c r="CD239" s="100">
        <v>10.816666666666668</v>
      </c>
      <c r="CE239" s="103"/>
      <c r="CF239" s="101"/>
      <c r="CG239" s="101">
        <v>5.7960000000000003</v>
      </c>
      <c r="CH239" s="101"/>
      <c r="CI239" s="104"/>
      <c r="CJ239" s="105" t="s">
        <v>927</v>
      </c>
      <c r="CL239" s="44"/>
      <c r="CN239" s="52">
        <f t="shared" si="204"/>
        <v>0</v>
      </c>
    </row>
    <row r="240" spans="1:92" ht="9.9499999999999993" hidden="1" customHeight="1" x14ac:dyDescent="0.2">
      <c r="A240" s="3"/>
      <c r="B240" s="3"/>
      <c r="C240" s="83" t="str">
        <f t="shared" si="225"/>
        <v/>
      </c>
      <c r="D240" s="83" t="str">
        <f t="shared" ref="D240:F240" si="251">IF($Q240&lt;&gt;"",IF(D94=0,"",D94),"")</f>
        <v/>
      </c>
      <c r="E240" s="83" t="str">
        <f t="shared" si="251"/>
        <v/>
      </c>
      <c r="F240" s="83" t="str">
        <f t="shared" si="251"/>
        <v/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136" t="str">
        <f t="shared" si="227"/>
        <v/>
      </c>
      <c r="R240" s="137" t="str">
        <f t="shared" si="228"/>
        <v/>
      </c>
      <c r="S240" s="121"/>
      <c r="T240" s="121"/>
      <c r="U240" s="83" t="str">
        <f t="shared" si="229"/>
        <v/>
      </c>
      <c r="V240" s="3"/>
      <c r="W240" s="3"/>
      <c r="X240" s="3"/>
      <c r="Y240" s="3"/>
      <c r="Z240" s="3"/>
      <c r="AA240" s="3"/>
      <c r="AB240" s="3"/>
      <c r="AC240" s="3"/>
      <c r="AD240" s="3" t="str">
        <f t="shared" ca="1" si="234"/>
        <v/>
      </c>
      <c r="AE240" s="3"/>
      <c r="AF240" s="3"/>
      <c r="AG240" s="3"/>
      <c r="AH240" s="3"/>
      <c r="AI240" s="3" t="str">
        <f t="shared" ca="1" si="222"/>
        <v/>
      </c>
      <c r="AJ240" s="3" t="str">
        <f t="shared" ca="1" si="223"/>
        <v/>
      </c>
      <c r="AK240" s="3"/>
      <c r="AL240" s="47" t="str">
        <f t="shared" ca="1" si="224"/>
        <v/>
      </c>
      <c r="AM240" s="119" t="str">
        <f t="shared" si="185"/>
        <v/>
      </c>
      <c r="AN240" s="118" t="str">
        <f ca="1">IF(AD240="","",IF(AD240="Min. objednávka",2-SUM($AN$7:AN239),IF(AD240="Spolu odhad",ROUND(SUM($AN$7:AN239),2),IF(AM240="","???",ROUND(AG240*AM240,2)))))</f>
        <v/>
      </c>
      <c r="AO240" s="3"/>
      <c r="AP240" s="3"/>
      <c r="AQ240" s="3"/>
      <c r="AR240" s="22">
        <f t="shared" si="186"/>
        <v>1</v>
      </c>
      <c r="AS240" s="3"/>
      <c r="AT240" s="3"/>
      <c r="AU240" s="3"/>
      <c r="AV240" s="3"/>
      <c r="AW240" s="3"/>
      <c r="AX240" s="47" t="str">
        <f>IF(MAX($AX$7:AX239)+1&lt;=$AS$4,MAX($AX$7:AX239)+1,"")</f>
        <v/>
      </c>
      <c r="AY240" s="47" t="str">
        <f>IF(MAX($AX$7:AX239)+1&gt;$AS$4,"",IF(AX240&lt;=$BC$7,VLOOKUP(AX240,BA$8:BB$299,2,FALSE),IF(AX240&lt;=$BE$7,VLOOKUP(AX240,BC$8:BD$299,2,FALSE),IF(AX240&lt;=MAX($BE$8:$BE$299),VLOOKUP(AX240,BE$8:BF$299,2,FALSE),IF(AX240=$AS$4,VLOOKUP(AX240,$AS$4:$AU$4,2,FALSE),"")))))</f>
        <v/>
      </c>
      <c r="AZ240" s="47" t="str">
        <f>IF(MAX($AX$7:AX239)+1&gt;$AS$4,"",IF(AX240&lt;=$BC$7,"",IF(AX240&lt;=$BE$7,MID(VLOOKUP(AX240,BC$8:BD$299,2,FALSE),1,1),IF(AX240&lt;=MAX($BE$8:$BE$299),MID(VLOOKUP(AX240,BE$8:BF$299,2,FALSE),1,1),IF(AX240&lt;=$AS$4,VLOOKUP(AX240,$AS$4:$AU$4,3,FALSE),"")))))</f>
        <v/>
      </c>
      <c r="BA240" s="49" t="str">
        <f>IF(AND(BB240&lt;&gt;"",ISNA(VLOOKUP(BB240,BB$7:BB239,1,FALSE))),MAX(BA$7:BA239)+1,"")</f>
        <v/>
      </c>
      <c r="BB240" s="50" t="str">
        <f t="shared" si="187"/>
        <v/>
      </c>
      <c r="BC240" s="49" t="str">
        <f>IF(AND(BD240&lt;&gt;"",ISNA(VLOOKUP(BD240,BD$7:BD239,1,FALSE))),MAX(BC$7:BC239)+1,"")</f>
        <v/>
      </c>
      <c r="BD240" s="50" t="str">
        <f t="shared" si="188"/>
        <v/>
      </c>
      <c r="BE240" s="49" t="str">
        <f>IF(AND(BF240&lt;&gt;"",ISNA(VLOOKUP(BF240,BF$7:BF239,1,FALSE))),MAX(BE$7:BE239)+1,"")</f>
        <v/>
      </c>
      <c r="BF240" s="50" t="str">
        <f t="shared" si="189"/>
        <v/>
      </c>
      <c r="BG240" s="50" t="str">
        <f t="shared" si="190"/>
        <v xml:space="preserve">22x0,5 </v>
      </c>
      <c r="BH240" s="50" t="str">
        <f t="shared" si="191"/>
        <v xml:space="preserve">22x2 </v>
      </c>
      <c r="BI240" s="47" t="str">
        <f t="shared" si="192"/>
        <v/>
      </c>
      <c r="BJ240" s="47" t="str">
        <f t="shared" si="193"/>
        <v/>
      </c>
      <c r="BK240" s="47" t="str">
        <f t="shared" si="194"/>
        <v/>
      </c>
      <c r="BL240" s="47" t="str">
        <f t="shared" si="195"/>
        <v/>
      </c>
      <c r="BM240" s="47" t="str">
        <f t="shared" si="196"/>
        <v/>
      </c>
      <c r="BN240" s="51" t="str">
        <f t="shared" si="197"/>
        <v/>
      </c>
      <c r="BO240" s="51" t="str">
        <f t="shared" si="198"/>
        <v/>
      </c>
      <c r="BP240" s="51" t="str">
        <f t="shared" si="199"/>
        <v/>
      </c>
      <c r="BQ240" s="51" t="str">
        <f t="shared" si="200"/>
        <v/>
      </c>
      <c r="BR240" s="51" t="str">
        <f t="shared" si="201"/>
        <v/>
      </c>
      <c r="BS240" s="51" t="str">
        <f t="shared" si="202"/>
        <v/>
      </c>
      <c r="BT240" s="47" t="str">
        <f t="shared" si="203"/>
        <v/>
      </c>
      <c r="BU240" s="59" t="s">
        <v>1557</v>
      </c>
      <c r="BV240" s="48" t="s">
        <v>1824</v>
      </c>
      <c r="BW240" s="97"/>
      <c r="BX240" s="98"/>
      <c r="BY240" s="88"/>
      <c r="BZ240" s="99"/>
      <c r="CA240" s="100" t="s">
        <v>2381</v>
      </c>
      <c r="CB240" s="101" t="s">
        <v>225</v>
      </c>
      <c r="CC240" s="101">
        <v>540</v>
      </c>
      <c r="CD240" s="100">
        <v>10.816666666666668</v>
      </c>
      <c r="CE240" s="103"/>
      <c r="CF240" s="101"/>
      <c r="CG240" s="101">
        <v>5.7960000000000003</v>
      </c>
      <c r="CH240" s="101"/>
      <c r="CI240" s="104"/>
      <c r="CJ240" s="105" t="s">
        <v>225</v>
      </c>
      <c r="CL240" s="44"/>
      <c r="CN240" s="52">
        <f t="shared" si="204"/>
        <v>0</v>
      </c>
    </row>
    <row r="241" spans="1:92" ht="9.9499999999999993" hidden="1" customHeight="1" x14ac:dyDescent="0.2">
      <c r="A241" s="3"/>
      <c r="B241" s="3"/>
      <c r="C241" s="83" t="str">
        <f t="shared" si="225"/>
        <v/>
      </c>
      <c r="D241" s="83" t="str">
        <f t="shared" ref="D241:F241" si="252">IF($Q241&lt;&gt;"",IF(D95=0,"",D95),"")</f>
        <v/>
      </c>
      <c r="E241" s="83" t="str">
        <f t="shared" si="252"/>
        <v/>
      </c>
      <c r="F241" s="83" t="str">
        <f t="shared" si="252"/>
        <v/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136" t="str">
        <f t="shared" si="227"/>
        <v/>
      </c>
      <c r="R241" s="137" t="str">
        <f t="shared" si="228"/>
        <v/>
      </c>
      <c r="S241" s="121"/>
      <c r="T241" s="121"/>
      <c r="U241" s="83" t="str">
        <f t="shared" si="229"/>
        <v/>
      </c>
      <c r="V241" s="3"/>
      <c r="W241" s="3"/>
      <c r="X241" s="3"/>
      <c r="Y241" s="3"/>
      <c r="Z241" s="3"/>
      <c r="AA241" s="3"/>
      <c r="AB241" s="3"/>
      <c r="AC241" s="3"/>
      <c r="AD241" s="3" t="str">
        <f t="shared" ca="1" si="234"/>
        <v/>
      </c>
      <c r="AE241" s="3"/>
      <c r="AF241" s="3"/>
      <c r="AG241" s="3"/>
      <c r="AH241" s="3"/>
      <c r="AI241" s="3" t="str">
        <f t="shared" ca="1" si="222"/>
        <v/>
      </c>
      <c r="AJ241" s="3" t="str">
        <f t="shared" ca="1" si="223"/>
        <v/>
      </c>
      <c r="AK241" s="3"/>
      <c r="AL241" s="47" t="str">
        <f t="shared" ca="1" si="224"/>
        <v/>
      </c>
      <c r="AM241" s="119" t="str">
        <f t="shared" si="185"/>
        <v/>
      </c>
      <c r="AN241" s="118" t="str">
        <f ca="1">IF(AD241="","",IF(AD241="Min. objednávka",2-SUM($AN$7:AN240),IF(AD241="Spolu odhad",ROUND(SUM($AN$7:AN240),2),IF(AM241="","???",ROUND(AG241*AM241,2)))))</f>
        <v/>
      </c>
      <c r="AO241" s="3"/>
      <c r="AP241" s="3"/>
      <c r="AQ241" s="3"/>
      <c r="AR241" s="22">
        <f t="shared" si="186"/>
        <v>1</v>
      </c>
      <c r="AS241" s="3"/>
      <c r="AT241" s="3"/>
      <c r="AU241" s="3"/>
      <c r="AV241" s="3"/>
      <c r="AW241" s="3"/>
      <c r="AX241" s="47" t="str">
        <f>IF(MAX($AX$7:AX240)+1&lt;=$AS$4,MAX($AX$7:AX240)+1,"")</f>
        <v/>
      </c>
      <c r="AY241" s="47" t="str">
        <f>IF(MAX($AX$7:AX240)+1&gt;$AS$4,"",IF(AX241&lt;=$BC$7,VLOOKUP(AX241,BA$8:BB$299,2,FALSE),IF(AX241&lt;=$BE$7,VLOOKUP(AX241,BC$8:BD$299,2,FALSE),IF(AX241&lt;=MAX($BE$8:$BE$299),VLOOKUP(AX241,BE$8:BF$299,2,FALSE),IF(AX241=$AS$4,VLOOKUP(AX241,$AS$4:$AU$4,2,FALSE),"")))))</f>
        <v/>
      </c>
      <c r="AZ241" s="47" t="str">
        <f>IF(MAX($AX$7:AX240)+1&gt;$AS$4,"",IF(AX241&lt;=$BC$7,"",IF(AX241&lt;=$BE$7,MID(VLOOKUP(AX241,BC$8:BD$299,2,FALSE),1,1),IF(AX241&lt;=MAX($BE$8:$BE$299),MID(VLOOKUP(AX241,BE$8:BF$299,2,FALSE),1,1),IF(AX241&lt;=$AS$4,VLOOKUP(AX241,$AS$4:$AU$4,3,FALSE),"")))))</f>
        <v/>
      </c>
      <c r="BA241" s="49" t="str">
        <f>IF(AND(BB241&lt;&gt;"",ISNA(VLOOKUP(BB241,BB$7:BB240,1,FALSE))),MAX(BA$7:BA240)+1,"")</f>
        <v/>
      </c>
      <c r="BB241" s="50" t="str">
        <f t="shared" si="187"/>
        <v/>
      </c>
      <c r="BC241" s="49" t="str">
        <f>IF(AND(BD241&lt;&gt;"",ISNA(VLOOKUP(BD241,BD$7:BD240,1,FALSE))),MAX(BC$7:BC240)+1,"")</f>
        <v/>
      </c>
      <c r="BD241" s="50" t="str">
        <f t="shared" si="188"/>
        <v/>
      </c>
      <c r="BE241" s="49" t="str">
        <f>IF(AND(BF241&lt;&gt;"",ISNA(VLOOKUP(BF241,BF$7:BF240,1,FALSE))),MAX(BE$7:BE240)+1,"")</f>
        <v/>
      </c>
      <c r="BF241" s="50" t="str">
        <f t="shared" si="189"/>
        <v/>
      </c>
      <c r="BG241" s="50" t="str">
        <f t="shared" si="190"/>
        <v xml:space="preserve">22x0,5 </v>
      </c>
      <c r="BH241" s="50" t="str">
        <f t="shared" si="191"/>
        <v xml:space="preserve">22x2 </v>
      </c>
      <c r="BI241" s="47" t="str">
        <f t="shared" si="192"/>
        <v/>
      </c>
      <c r="BJ241" s="47" t="str">
        <f t="shared" si="193"/>
        <v/>
      </c>
      <c r="BK241" s="47" t="str">
        <f t="shared" si="194"/>
        <v/>
      </c>
      <c r="BL241" s="47" t="str">
        <f t="shared" si="195"/>
        <v/>
      </c>
      <c r="BM241" s="47" t="str">
        <f t="shared" si="196"/>
        <v/>
      </c>
      <c r="BN241" s="51" t="str">
        <f t="shared" si="197"/>
        <v/>
      </c>
      <c r="BO241" s="51" t="str">
        <f t="shared" si="198"/>
        <v/>
      </c>
      <c r="BP241" s="51" t="str">
        <f t="shared" si="199"/>
        <v/>
      </c>
      <c r="BQ241" s="51" t="str">
        <f t="shared" si="200"/>
        <v/>
      </c>
      <c r="BR241" s="51" t="str">
        <f t="shared" si="201"/>
        <v/>
      </c>
      <c r="BS241" s="51" t="str">
        <f t="shared" si="202"/>
        <v/>
      </c>
      <c r="BT241" s="47" t="str">
        <f t="shared" si="203"/>
        <v/>
      </c>
      <c r="BU241" s="59" t="s">
        <v>1558</v>
      </c>
      <c r="BV241" s="48" t="s">
        <v>1826</v>
      </c>
      <c r="BW241" s="97"/>
      <c r="BX241" s="98"/>
      <c r="BY241" s="88"/>
      <c r="BZ241" s="99"/>
      <c r="CA241" s="100" t="s">
        <v>2382</v>
      </c>
      <c r="CB241" s="101" t="s">
        <v>1423</v>
      </c>
      <c r="CC241" s="101">
        <v>767</v>
      </c>
      <c r="CD241" s="100">
        <v>13.316666666666668</v>
      </c>
      <c r="CE241" s="103"/>
      <c r="CF241" s="101"/>
      <c r="CG241" s="101">
        <v>5.7960000000000003</v>
      </c>
      <c r="CH241" s="101"/>
      <c r="CI241" s="104"/>
      <c r="CJ241" s="105" t="s">
        <v>1423</v>
      </c>
      <c r="CL241" s="44"/>
      <c r="CN241" s="52">
        <f t="shared" si="204"/>
        <v>0</v>
      </c>
    </row>
    <row r="242" spans="1:92" ht="9.9499999999999993" hidden="1" customHeight="1" x14ac:dyDescent="0.2">
      <c r="A242" s="3"/>
      <c r="B242" s="3"/>
      <c r="C242" s="83" t="str">
        <f t="shared" si="225"/>
        <v/>
      </c>
      <c r="D242" s="83" t="str">
        <f t="shared" ref="D242:F242" si="253">IF($Q242&lt;&gt;"",IF(D96=0,"",D96),"")</f>
        <v/>
      </c>
      <c r="E242" s="83" t="str">
        <f t="shared" si="253"/>
        <v/>
      </c>
      <c r="F242" s="83" t="str">
        <f t="shared" si="253"/>
        <v/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136" t="str">
        <f t="shared" si="227"/>
        <v/>
      </c>
      <c r="R242" s="137" t="str">
        <f t="shared" si="228"/>
        <v/>
      </c>
      <c r="S242" s="121"/>
      <c r="T242" s="121"/>
      <c r="U242" s="83" t="str">
        <f t="shared" si="229"/>
        <v/>
      </c>
      <c r="V242" s="3"/>
      <c r="W242" s="3"/>
      <c r="X242" s="3"/>
      <c r="Y242" s="3"/>
      <c r="Z242" s="3"/>
      <c r="AA242" s="3"/>
      <c r="AB242" s="3"/>
      <c r="AC242" s="3"/>
      <c r="AD242" s="3" t="str">
        <f t="shared" ca="1" si="234"/>
        <v/>
      </c>
      <c r="AE242" s="3"/>
      <c r="AF242" s="3"/>
      <c r="AG242" s="3"/>
      <c r="AH242" s="3"/>
      <c r="AI242" s="3" t="str">
        <f t="shared" ca="1" si="222"/>
        <v/>
      </c>
      <c r="AJ242" s="3" t="str">
        <f t="shared" ca="1" si="223"/>
        <v/>
      </c>
      <c r="AK242" s="3"/>
      <c r="AL242" s="47" t="str">
        <f t="shared" ca="1" si="224"/>
        <v/>
      </c>
      <c r="AM242" s="119" t="str">
        <f t="shared" si="185"/>
        <v/>
      </c>
      <c r="AN242" s="118" t="str">
        <f ca="1">IF(AD242="","",IF(AD242="Min. objednávka",2-SUM($AN$7:AN241),IF(AD242="Spolu odhad",ROUND(SUM($AN$7:AN241),2),IF(AM242="","???",ROUND(AG242*AM242,2)))))</f>
        <v/>
      </c>
      <c r="AO242" s="3"/>
      <c r="AP242" s="3"/>
      <c r="AQ242" s="3"/>
      <c r="AR242" s="22">
        <f t="shared" si="186"/>
        <v>1</v>
      </c>
      <c r="AS242" s="3"/>
      <c r="AT242" s="3"/>
      <c r="AU242" s="3"/>
      <c r="AV242" s="3"/>
      <c r="AW242" s="3"/>
      <c r="AX242" s="47" t="str">
        <f>IF(MAX($AX$7:AX241)+1&lt;=$AS$4,MAX($AX$7:AX241)+1,"")</f>
        <v/>
      </c>
      <c r="AY242" s="47" t="str">
        <f>IF(MAX($AX$7:AX241)+1&gt;$AS$4,"",IF(AX242&lt;=$BC$7,VLOOKUP(AX242,BA$8:BB$299,2,FALSE),IF(AX242&lt;=$BE$7,VLOOKUP(AX242,BC$8:BD$299,2,FALSE),IF(AX242&lt;=MAX($BE$8:$BE$299),VLOOKUP(AX242,BE$8:BF$299,2,FALSE),IF(AX242=$AS$4,VLOOKUP(AX242,$AS$4:$AU$4,2,FALSE),"")))))</f>
        <v/>
      </c>
      <c r="AZ242" s="47" t="str">
        <f>IF(MAX($AX$7:AX241)+1&gt;$AS$4,"",IF(AX242&lt;=$BC$7,"",IF(AX242&lt;=$BE$7,MID(VLOOKUP(AX242,BC$8:BD$299,2,FALSE),1,1),IF(AX242&lt;=MAX($BE$8:$BE$299),MID(VLOOKUP(AX242,BE$8:BF$299,2,FALSE),1,1),IF(AX242&lt;=$AS$4,VLOOKUP(AX242,$AS$4:$AU$4,3,FALSE),"")))))</f>
        <v/>
      </c>
      <c r="BA242" s="49" t="str">
        <f>IF(AND(BB242&lt;&gt;"",ISNA(VLOOKUP(BB242,BB$7:BB241,1,FALSE))),MAX(BA$7:BA241)+1,"")</f>
        <v/>
      </c>
      <c r="BB242" s="50" t="str">
        <f t="shared" si="187"/>
        <v/>
      </c>
      <c r="BC242" s="49" t="str">
        <f>IF(AND(BD242&lt;&gt;"",ISNA(VLOOKUP(BD242,BD$7:BD241,1,FALSE))),MAX(BC$7:BC241)+1,"")</f>
        <v/>
      </c>
      <c r="BD242" s="50" t="str">
        <f t="shared" si="188"/>
        <v/>
      </c>
      <c r="BE242" s="49" t="str">
        <f>IF(AND(BF242&lt;&gt;"",ISNA(VLOOKUP(BF242,BF$7:BF241,1,FALSE))),MAX(BE$7:BE241)+1,"")</f>
        <v/>
      </c>
      <c r="BF242" s="50" t="str">
        <f t="shared" si="189"/>
        <v/>
      </c>
      <c r="BG242" s="50" t="str">
        <f t="shared" si="190"/>
        <v xml:space="preserve">22x0,5 </v>
      </c>
      <c r="BH242" s="50" t="str">
        <f t="shared" si="191"/>
        <v xml:space="preserve">22x2 </v>
      </c>
      <c r="BI242" s="47" t="str">
        <f t="shared" si="192"/>
        <v/>
      </c>
      <c r="BJ242" s="47" t="str">
        <f t="shared" si="193"/>
        <v/>
      </c>
      <c r="BK242" s="47" t="str">
        <f t="shared" si="194"/>
        <v/>
      </c>
      <c r="BL242" s="47" t="str">
        <f t="shared" si="195"/>
        <v/>
      </c>
      <c r="BM242" s="47" t="str">
        <f t="shared" si="196"/>
        <v/>
      </c>
      <c r="BN242" s="51" t="str">
        <f t="shared" si="197"/>
        <v/>
      </c>
      <c r="BO242" s="51" t="str">
        <f t="shared" si="198"/>
        <v/>
      </c>
      <c r="BP242" s="51" t="str">
        <f t="shared" si="199"/>
        <v/>
      </c>
      <c r="BQ242" s="51" t="str">
        <f t="shared" si="200"/>
        <v/>
      </c>
      <c r="BR242" s="51" t="str">
        <f t="shared" si="201"/>
        <v/>
      </c>
      <c r="BS242" s="51" t="str">
        <f t="shared" si="202"/>
        <v/>
      </c>
      <c r="BT242" s="47" t="str">
        <f t="shared" si="203"/>
        <v/>
      </c>
      <c r="BU242" s="59" t="s">
        <v>1559</v>
      </c>
      <c r="BV242" s="48" t="s">
        <v>1828</v>
      </c>
      <c r="BW242" s="97"/>
      <c r="BX242" s="98"/>
      <c r="BY242" s="88"/>
      <c r="BZ242" s="99"/>
      <c r="CA242" s="100" t="s">
        <v>2383</v>
      </c>
      <c r="CB242" s="101" t="s">
        <v>226</v>
      </c>
      <c r="CC242" s="101">
        <v>541</v>
      </c>
      <c r="CD242" s="100">
        <v>13.158333333333333</v>
      </c>
      <c r="CE242" s="103"/>
      <c r="CF242" s="101"/>
      <c r="CG242" s="101">
        <v>5.7960000000000003</v>
      </c>
      <c r="CH242" s="101"/>
      <c r="CI242" s="104"/>
      <c r="CJ242" s="105" t="s">
        <v>226</v>
      </c>
      <c r="CL242" s="44"/>
      <c r="CN242" s="52">
        <f t="shared" si="204"/>
        <v>0</v>
      </c>
    </row>
    <row r="243" spans="1:92" ht="9.9499999999999993" hidden="1" customHeight="1" x14ac:dyDescent="0.2">
      <c r="A243" s="3"/>
      <c r="B243" s="3"/>
      <c r="C243" s="83" t="str">
        <f t="shared" si="225"/>
        <v/>
      </c>
      <c r="D243" s="83" t="str">
        <f t="shared" ref="D243:F243" si="254">IF($Q243&lt;&gt;"",IF(D97=0,"",D97),"")</f>
        <v/>
      </c>
      <c r="E243" s="83" t="str">
        <f t="shared" si="254"/>
        <v/>
      </c>
      <c r="F243" s="83" t="str">
        <f t="shared" si="254"/>
        <v/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136" t="str">
        <f t="shared" si="227"/>
        <v/>
      </c>
      <c r="R243" s="137" t="str">
        <f t="shared" si="228"/>
        <v/>
      </c>
      <c r="S243" s="121"/>
      <c r="T243" s="121"/>
      <c r="U243" s="83" t="str">
        <f t="shared" si="229"/>
        <v/>
      </c>
      <c r="V243" s="3"/>
      <c r="W243" s="3"/>
      <c r="X243" s="3"/>
      <c r="Y243" s="3"/>
      <c r="Z243" s="3"/>
      <c r="AA243" s="3"/>
      <c r="AB243" s="3"/>
      <c r="AC243" s="3"/>
      <c r="AD243" s="3" t="str">
        <f t="shared" ca="1" si="234"/>
        <v/>
      </c>
      <c r="AE243" s="3"/>
      <c r="AF243" s="3"/>
      <c r="AG243" s="3"/>
      <c r="AH243" s="3"/>
      <c r="AI243" s="3" t="str">
        <f t="shared" ca="1" si="222"/>
        <v/>
      </c>
      <c r="AJ243" s="3" t="str">
        <f t="shared" ca="1" si="223"/>
        <v/>
      </c>
      <c r="AK243" s="3"/>
      <c r="AL243" s="47" t="str">
        <f t="shared" ca="1" si="224"/>
        <v/>
      </c>
      <c r="AM243" s="119" t="str">
        <f t="shared" si="185"/>
        <v/>
      </c>
      <c r="AN243" s="118" t="str">
        <f ca="1">IF(AD243="","",IF(AD243="Min. objednávka",2-SUM($AN$7:AN242),IF(AD243="Spolu odhad",ROUND(SUM($AN$7:AN242),2),IF(AM243="","???",ROUND(AG243*AM243,2)))))</f>
        <v/>
      </c>
      <c r="AO243" s="3"/>
      <c r="AP243" s="3"/>
      <c r="AQ243" s="3"/>
      <c r="AR243" s="22">
        <f t="shared" si="186"/>
        <v>1</v>
      </c>
      <c r="AS243" s="3"/>
      <c r="AT243" s="3"/>
      <c r="AU243" s="3"/>
      <c r="AV243" s="3"/>
      <c r="AW243" s="3"/>
      <c r="AX243" s="47" t="str">
        <f>IF(MAX($AX$7:AX242)+1&lt;=$AS$4,MAX($AX$7:AX242)+1,"")</f>
        <v/>
      </c>
      <c r="AY243" s="47" t="str">
        <f>IF(MAX($AX$7:AX242)+1&gt;$AS$4,"",IF(AX243&lt;=$BC$7,VLOOKUP(AX243,BA$8:BB$299,2,FALSE),IF(AX243&lt;=$BE$7,VLOOKUP(AX243,BC$8:BD$299,2,FALSE),IF(AX243&lt;=MAX($BE$8:$BE$299),VLOOKUP(AX243,BE$8:BF$299,2,FALSE),IF(AX243=$AS$4,VLOOKUP(AX243,$AS$4:$AU$4,2,FALSE),"")))))</f>
        <v/>
      </c>
      <c r="AZ243" s="47" t="str">
        <f>IF(MAX($AX$7:AX242)+1&gt;$AS$4,"",IF(AX243&lt;=$BC$7,"",IF(AX243&lt;=$BE$7,MID(VLOOKUP(AX243,BC$8:BD$299,2,FALSE),1,1),IF(AX243&lt;=MAX($BE$8:$BE$299),MID(VLOOKUP(AX243,BE$8:BF$299,2,FALSE),1,1),IF(AX243&lt;=$AS$4,VLOOKUP(AX243,$AS$4:$AU$4,3,FALSE),"")))))</f>
        <v/>
      </c>
      <c r="BA243" s="49" t="str">
        <f>IF(AND(BB243&lt;&gt;"",ISNA(VLOOKUP(BB243,BB$7:BB242,1,FALSE))),MAX(BA$7:BA242)+1,"")</f>
        <v/>
      </c>
      <c r="BB243" s="50" t="str">
        <f t="shared" si="187"/>
        <v/>
      </c>
      <c r="BC243" s="49" t="str">
        <f>IF(AND(BD243&lt;&gt;"",ISNA(VLOOKUP(BD243,BD$7:BD242,1,FALSE))),MAX(BC$7:BC242)+1,"")</f>
        <v/>
      </c>
      <c r="BD243" s="50" t="str">
        <f t="shared" si="188"/>
        <v/>
      </c>
      <c r="BE243" s="49" t="str">
        <f>IF(AND(BF243&lt;&gt;"",ISNA(VLOOKUP(BF243,BF$7:BF242,1,FALSE))),MAX(BE$7:BE242)+1,"")</f>
        <v/>
      </c>
      <c r="BF243" s="50" t="str">
        <f t="shared" si="189"/>
        <v/>
      </c>
      <c r="BG243" s="50" t="str">
        <f t="shared" si="190"/>
        <v xml:space="preserve">22x0,5 </v>
      </c>
      <c r="BH243" s="50" t="str">
        <f t="shared" si="191"/>
        <v xml:space="preserve">22x2 </v>
      </c>
      <c r="BI243" s="47" t="str">
        <f t="shared" si="192"/>
        <v/>
      </c>
      <c r="BJ243" s="47" t="str">
        <f t="shared" si="193"/>
        <v/>
      </c>
      <c r="BK243" s="47" t="str">
        <f t="shared" si="194"/>
        <v/>
      </c>
      <c r="BL243" s="47" t="str">
        <f t="shared" si="195"/>
        <v/>
      </c>
      <c r="BM243" s="47" t="str">
        <f t="shared" si="196"/>
        <v/>
      </c>
      <c r="BN243" s="51" t="str">
        <f t="shared" si="197"/>
        <v/>
      </c>
      <c r="BO243" s="51" t="str">
        <f t="shared" si="198"/>
        <v/>
      </c>
      <c r="BP243" s="51" t="str">
        <f t="shared" si="199"/>
        <v/>
      </c>
      <c r="BQ243" s="51" t="str">
        <f t="shared" si="200"/>
        <v/>
      </c>
      <c r="BR243" s="51" t="str">
        <f t="shared" si="201"/>
        <v/>
      </c>
      <c r="BS243" s="51" t="str">
        <f t="shared" si="202"/>
        <v/>
      </c>
      <c r="BT243" s="47" t="str">
        <f t="shared" si="203"/>
        <v/>
      </c>
      <c r="BU243" s="59" t="s">
        <v>298</v>
      </c>
      <c r="BV243" s="48" t="s">
        <v>1830</v>
      </c>
      <c r="BW243" s="97"/>
      <c r="BX243" s="98"/>
      <c r="BY243" s="88"/>
      <c r="BZ243" s="99"/>
      <c r="CA243" s="100" t="s">
        <v>2384</v>
      </c>
      <c r="CB243" s="101" t="s">
        <v>227</v>
      </c>
      <c r="CC243" s="101">
        <v>542</v>
      </c>
      <c r="CD243" s="100">
        <v>13.158333333333333</v>
      </c>
      <c r="CE243" s="103"/>
      <c r="CF243" s="101"/>
      <c r="CG243" s="101">
        <v>5.7960000000000003</v>
      </c>
      <c r="CH243" s="101"/>
      <c r="CI243" s="104"/>
      <c r="CJ243" s="105" t="s">
        <v>227</v>
      </c>
      <c r="CL243" s="44"/>
      <c r="CN243" s="52">
        <f t="shared" si="204"/>
        <v>0</v>
      </c>
    </row>
    <row r="244" spans="1:92" ht="9.9499999999999993" hidden="1" customHeight="1" x14ac:dyDescent="0.2">
      <c r="A244" s="3"/>
      <c r="B244" s="3"/>
      <c r="C244" s="83" t="str">
        <f t="shared" si="225"/>
        <v/>
      </c>
      <c r="D244" s="83" t="str">
        <f t="shared" ref="D244:F244" si="255">IF($Q244&lt;&gt;"",IF(D98=0,"",D98),"")</f>
        <v/>
      </c>
      <c r="E244" s="83" t="str">
        <f t="shared" si="255"/>
        <v/>
      </c>
      <c r="F244" s="83" t="str">
        <f t="shared" si="255"/>
        <v/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136" t="str">
        <f t="shared" si="227"/>
        <v/>
      </c>
      <c r="R244" s="137" t="str">
        <f t="shared" si="228"/>
        <v/>
      </c>
      <c r="S244" s="121"/>
      <c r="T244" s="121"/>
      <c r="U244" s="83" t="str">
        <f t="shared" si="229"/>
        <v/>
      </c>
      <c r="V244" s="3"/>
      <c r="W244" s="3"/>
      <c r="X244" s="3"/>
      <c r="Y244" s="3"/>
      <c r="Z244" s="3"/>
      <c r="AA244" s="3"/>
      <c r="AB244" s="3"/>
      <c r="AC244" s="3"/>
      <c r="AD244" s="3" t="str">
        <f t="shared" ca="1" si="234"/>
        <v/>
      </c>
      <c r="AE244" s="3"/>
      <c r="AF244" s="3"/>
      <c r="AG244" s="3"/>
      <c r="AH244" s="3"/>
      <c r="AI244" s="3" t="str">
        <f t="shared" ca="1" si="222"/>
        <v/>
      </c>
      <c r="AJ244" s="3" t="str">
        <f t="shared" ca="1" si="223"/>
        <v/>
      </c>
      <c r="AK244" s="3"/>
      <c r="AL244" s="47" t="str">
        <f t="shared" ca="1" si="224"/>
        <v/>
      </c>
      <c r="AM244" s="119" t="str">
        <f t="shared" si="185"/>
        <v/>
      </c>
      <c r="AN244" s="118" t="str">
        <f ca="1">IF(AD244="","",IF(AD244="Min. objednávka",2-SUM($AN$7:AN243),IF(AD244="Spolu odhad",ROUND(SUM($AN$7:AN243),2),IF(AM244="","???",ROUND(AG244*AM244,2)))))</f>
        <v/>
      </c>
      <c r="AO244" s="3"/>
      <c r="AP244" s="3"/>
      <c r="AQ244" s="3"/>
      <c r="AR244" s="22">
        <f t="shared" si="186"/>
        <v>1</v>
      </c>
      <c r="AS244" s="3"/>
      <c r="AT244" s="3"/>
      <c r="AU244" s="3"/>
      <c r="AV244" s="3"/>
      <c r="AW244" s="3"/>
      <c r="AX244" s="47" t="str">
        <f>IF(MAX($AX$7:AX243)+1&lt;=$AS$4,MAX($AX$7:AX243)+1,"")</f>
        <v/>
      </c>
      <c r="AY244" s="47" t="str">
        <f>IF(MAX($AX$7:AX243)+1&gt;$AS$4,"",IF(AX244&lt;=$BC$7,VLOOKUP(AX244,BA$8:BB$299,2,FALSE),IF(AX244&lt;=$BE$7,VLOOKUP(AX244,BC$8:BD$299,2,FALSE),IF(AX244&lt;=MAX($BE$8:$BE$299),VLOOKUP(AX244,BE$8:BF$299,2,FALSE),IF(AX244=$AS$4,VLOOKUP(AX244,$AS$4:$AU$4,2,FALSE),"")))))</f>
        <v/>
      </c>
      <c r="AZ244" s="47" t="str">
        <f>IF(MAX($AX$7:AX243)+1&gt;$AS$4,"",IF(AX244&lt;=$BC$7,"",IF(AX244&lt;=$BE$7,MID(VLOOKUP(AX244,BC$8:BD$299,2,FALSE),1,1),IF(AX244&lt;=MAX($BE$8:$BE$299),MID(VLOOKUP(AX244,BE$8:BF$299,2,FALSE),1,1),IF(AX244&lt;=$AS$4,VLOOKUP(AX244,$AS$4:$AU$4,3,FALSE),"")))))</f>
        <v/>
      </c>
      <c r="BA244" s="49" t="str">
        <f>IF(AND(BB244&lt;&gt;"",ISNA(VLOOKUP(BB244,BB$7:BB243,1,FALSE))),MAX(BA$7:BA243)+1,"")</f>
        <v/>
      </c>
      <c r="BB244" s="50" t="str">
        <f t="shared" si="187"/>
        <v/>
      </c>
      <c r="BC244" s="49" t="str">
        <f>IF(AND(BD244&lt;&gt;"",ISNA(VLOOKUP(BD244,BD$7:BD243,1,FALSE))),MAX(BC$7:BC243)+1,"")</f>
        <v/>
      </c>
      <c r="BD244" s="50" t="str">
        <f t="shared" si="188"/>
        <v/>
      </c>
      <c r="BE244" s="49" t="str">
        <f>IF(AND(BF244&lt;&gt;"",ISNA(VLOOKUP(BF244,BF$7:BF243,1,FALSE))),MAX(BE$7:BE243)+1,"")</f>
        <v/>
      </c>
      <c r="BF244" s="50" t="str">
        <f t="shared" si="189"/>
        <v/>
      </c>
      <c r="BG244" s="50" t="str">
        <f t="shared" si="190"/>
        <v xml:space="preserve">22x0,5 </v>
      </c>
      <c r="BH244" s="50" t="str">
        <f t="shared" si="191"/>
        <v xml:space="preserve">22x2 </v>
      </c>
      <c r="BI244" s="47" t="str">
        <f t="shared" si="192"/>
        <v/>
      </c>
      <c r="BJ244" s="47" t="str">
        <f t="shared" si="193"/>
        <v/>
      </c>
      <c r="BK244" s="47" t="str">
        <f t="shared" si="194"/>
        <v/>
      </c>
      <c r="BL244" s="47" t="str">
        <f t="shared" si="195"/>
        <v/>
      </c>
      <c r="BM244" s="47" t="str">
        <f t="shared" si="196"/>
        <v/>
      </c>
      <c r="BN244" s="51" t="str">
        <f t="shared" si="197"/>
        <v/>
      </c>
      <c r="BO244" s="51" t="str">
        <f t="shared" si="198"/>
        <v/>
      </c>
      <c r="BP244" s="51" t="str">
        <f t="shared" si="199"/>
        <v/>
      </c>
      <c r="BQ244" s="51" t="str">
        <f t="shared" si="200"/>
        <v/>
      </c>
      <c r="BR244" s="51" t="str">
        <f t="shared" si="201"/>
        <v/>
      </c>
      <c r="BS244" s="51" t="str">
        <f t="shared" si="202"/>
        <v/>
      </c>
      <c r="BT244" s="47" t="str">
        <f t="shared" si="203"/>
        <v/>
      </c>
      <c r="BU244" s="59" t="s">
        <v>1560</v>
      </c>
      <c r="BV244" s="48" t="s">
        <v>1832</v>
      </c>
      <c r="BW244" s="97"/>
      <c r="BX244" s="98"/>
      <c r="BY244" s="88"/>
      <c r="BZ244" s="99"/>
      <c r="CA244" s="100" t="s">
        <v>2385</v>
      </c>
      <c r="CB244" s="101" t="s">
        <v>228</v>
      </c>
      <c r="CC244" s="101">
        <v>543</v>
      </c>
      <c r="CD244" s="100">
        <v>13.158333333333333</v>
      </c>
      <c r="CE244" s="103"/>
      <c r="CF244" s="101"/>
      <c r="CG244" s="101">
        <v>5.7960000000000003</v>
      </c>
      <c r="CH244" s="101"/>
      <c r="CI244" s="104"/>
      <c r="CJ244" s="105" t="s">
        <v>228</v>
      </c>
      <c r="CL244" s="44"/>
      <c r="CN244" s="52">
        <f t="shared" si="204"/>
        <v>0</v>
      </c>
    </row>
    <row r="245" spans="1:92" ht="9.9499999999999993" hidden="1" customHeight="1" x14ac:dyDescent="0.2">
      <c r="A245" s="3"/>
      <c r="B245" s="3"/>
      <c r="C245" s="83" t="str">
        <f t="shared" si="225"/>
        <v/>
      </c>
      <c r="D245" s="83" t="str">
        <f t="shared" ref="D245:F245" si="256">IF($Q245&lt;&gt;"",IF(D99=0,"",D99),"")</f>
        <v/>
      </c>
      <c r="E245" s="83" t="str">
        <f t="shared" si="256"/>
        <v/>
      </c>
      <c r="F245" s="83" t="str">
        <f t="shared" si="256"/>
        <v/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136" t="str">
        <f t="shared" si="227"/>
        <v/>
      </c>
      <c r="R245" s="137" t="str">
        <f t="shared" si="228"/>
        <v/>
      </c>
      <c r="S245" s="121"/>
      <c r="T245" s="121"/>
      <c r="U245" s="83" t="str">
        <f t="shared" si="229"/>
        <v/>
      </c>
      <c r="V245" s="3"/>
      <c r="W245" s="3"/>
      <c r="X245" s="3"/>
      <c r="Y245" s="3"/>
      <c r="Z245" s="3"/>
      <c r="AA245" s="3"/>
      <c r="AB245" s="3"/>
      <c r="AC245" s="3"/>
      <c r="AD245" s="3" t="str">
        <f t="shared" ca="1" si="234"/>
        <v/>
      </c>
      <c r="AE245" s="3"/>
      <c r="AF245" s="3"/>
      <c r="AG245" s="3"/>
      <c r="AH245" s="3"/>
      <c r="AI245" s="3" t="str">
        <f t="shared" ca="1" si="222"/>
        <v/>
      </c>
      <c r="AJ245" s="3" t="str">
        <f t="shared" ca="1" si="223"/>
        <v/>
      </c>
      <c r="AK245" s="3"/>
      <c r="AL245" s="47" t="str">
        <f t="shared" ca="1" si="224"/>
        <v/>
      </c>
      <c r="AM245" s="119" t="str">
        <f t="shared" si="185"/>
        <v/>
      </c>
      <c r="AN245" s="118" t="str">
        <f ca="1">IF(AD245="","",IF(AD245="Min. objednávka",2-SUM($AN$7:AN244),IF(AD245="Spolu odhad",ROUND(SUM($AN$7:AN244),2),IF(AM245="","???",ROUND(AG245*AM245,2)))))</f>
        <v/>
      </c>
      <c r="AO245" s="3"/>
      <c r="AP245" s="3"/>
      <c r="AQ245" s="3"/>
      <c r="AR245" s="22">
        <f t="shared" si="186"/>
        <v>1</v>
      </c>
      <c r="AS245" s="3"/>
      <c r="AT245" s="3"/>
      <c r="AU245" s="3"/>
      <c r="AV245" s="3"/>
      <c r="AW245" s="3"/>
      <c r="AX245" s="47" t="str">
        <f>IF(MAX($AX$7:AX244)+1&lt;=$AS$4,MAX($AX$7:AX244)+1,"")</f>
        <v/>
      </c>
      <c r="AY245" s="47" t="str">
        <f>IF(MAX($AX$7:AX244)+1&gt;$AS$4,"",IF(AX245&lt;=$BC$7,VLOOKUP(AX245,BA$8:BB$299,2,FALSE),IF(AX245&lt;=$BE$7,VLOOKUP(AX245,BC$8:BD$299,2,FALSE),IF(AX245&lt;=MAX($BE$8:$BE$299),VLOOKUP(AX245,BE$8:BF$299,2,FALSE),IF(AX245=$AS$4,VLOOKUP(AX245,$AS$4:$AU$4,2,FALSE),"")))))</f>
        <v/>
      </c>
      <c r="AZ245" s="47" t="str">
        <f>IF(MAX($AX$7:AX244)+1&gt;$AS$4,"",IF(AX245&lt;=$BC$7,"",IF(AX245&lt;=$BE$7,MID(VLOOKUP(AX245,BC$8:BD$299,2,FALSE),1,1),IF(AX245&lt;=MAX($BE$8:$BE$299),MID(VLOOKUP(AX245,BE$8:BF$299,2,FALSE),1,1),IF(AX245&lt;=$AS$4,VLOOKUP(AX245,$AS$4:$AU$4,3,FALSE),"")))))</f>
        <v/>
      </c>
      <c r="BA245" s="49" t="str">
        <f>IF(AND(BB245&lt;&gt;"",ISNA(VLOOKUP(BB245,BB$7:BB244,1,FALSE))),MAX(BA$7:BA244)+1,"")</f>
        <v/>
      </c>
      <c r="BB245" s="50" t="str">
        <f t="shared" si="187"/>
        <v/>
      </c>
      <c r="BC245" s="49" t="str">
        <f>IF(AND(BD245&lt;&gt;"",ISNA(VLOOKUP(BD245,BD$7:BD244,1,FALSE))),MAX(BC$7:BC244)+1,"")</f>
        <v/>
      </c>
      <c r="BD245" s="50" t="str">
        <f t="shared" si="188"/>
        <v/>
      </c>
      <c r="BE245" s="49" t="str">
        <f>IF(AND(BF245&lt;&gt;"",ISNA(VLOOKUP(BF245,BF$7:BF244,1,FALSE))),MAX(BE$7:BE244)+1,"")</f>
        <v/>
      </c>
      <c r="BF245" s="50" t="str">
        <f t="shared" si="189"/>
        <v/>
      </c>
      <c r="BG245" s="50" t="str">
        <f t="shared" si="190"/>
        <v xml:space="preserve">22x0,5 </v>
      </c>
      <c r="BH245" s="50" t="str">
        <f t="shared" si="191"/>
        <v xml:space="preserve">22x2 </v>
      </c>
      <c r="BI245" s="47" t="str">
        <f t="shared" si="192"/>
        <v/>
      </c>
      <c r="BJ245" s="47" t="str">
        <f t="shared" si="193"/>
        <v/>
      </c>
      <c r="BK245" s="47" t="str">
        <f t="shared" si="194"/>
        <v/>
      </c>
      <c r="BL245" s="47" t="str">
        <f t="shared" si="195"/>
        <v/>
      </c>
      <c r="BM245" s="47" t="str">
        <f t="shared" si="196"/>
        <v/>
      </c>
      <c r="BN245" s="51" t="str">
        <f t="shared" si="197"/>
        <v/>
      </c>
      <c r="BO245" s="51" t="str">
        <f t="shared" si="198"/>
        <v/>
      </c>
      <c r="BP245" s="51" t="str">
        <f t="shared" si="199"/>
        <v/>
      </c>
      <c r="BQ245" s="51" t="str">
        <f t="shared" si="200"/>
        <v/>
      </c>
      <c r="BR245" s="51" t="str">
        <f t="shared" si="201"/>
        <v/>
      </c>
      <c r="BS245" s="51" t="str">
        <f t="shared" si="202"/>
        <v/>
      </c>
      <c r="BT245" s="47" t="str">
        <f t="shared" si="203"/>
        <v/>
      </c>
      <c r="BU245" s="59" t="s">
        <v>1561</v>
      </c>
      <c r="BV245" s="48" t="s">
        <v>1834</v>
      </c>
      <c r="BW245" s="97"/>
      <c r="BX245" s="98"/>
      <c r="BY245" s="88"/>
      <c r="BZ245" s="99"/>
      <c r="CA245" s="100" t="s">
        <v>2386</v>
      </c>
      <c r="CB245" s="101" t="s">
        <v>229</v>
      </c>
      <c r="CC245" s="101">
        <v>544</v>
      </c>
      <c r="CD245" s="100">
        <v>13.158333333333333</v>
      </c>
      <c r="CE245" s="103"/>
      <c r="CF245" s="101"/>
      <c r="CG245" s="101">
        <v>5.7960000000000003</v>
      </c>
      <c r="CH245" s="101"/>
      <c r="CI245" s="104"/>
      <c r="CJ245" s="105" t="s">
        <v>229</v>
      </c>
      <c r="CL245" s="44"/>
      <c r="CN245" s="52">
        <f t="shared" si="204"/>
        <v>0</v>
      </c>
    </row>
    <row r="246" spans="1:92" ht="9.9499999999999993" hidden="1" customHeight="1" x14ac:dyDescent="0.2">
      <c r="A246" s="3"/>
      <c r="B246" s="3"/>
      <c r="C246" s="83" t="str">
        <f t="shared" si="225"/>
        <v/>
      </c>
      <c r="D246" s="83" t="str">
        <f t="shared" ref="D246:F246" si="257">IF($Q246&lt;&gt;"",IF(D100=0,"",D100),"")</f>
        <v/>
      </c>
      <c r="E246" s="83" t="str">
        <f t="shared" si="257"/>
        <v/>
      </c>
      <c r="F246" s="83" t="str">
        <f t="shared" si="257"/>
        <v/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136" t="str">
        <f t="shared" si="227"/>
        <v/>
      </c>
      <c r="R246" s="137" t="str">
        <f t="shared" si="228"/>
        <v/>
      </c>
      <c r="S246" s="121"/>
      <c r="T246" s="121"/>
      <c r="U246" s="83" t="str">
        <f t="shared" si="229"/>
        <v/>
      </c>
      <c r="V246" s="3"/>
      <c r="W246" s="3"/>
      <c r="X246" s="3"/>
      <c r="Y246" s="3"/>
      <c r="Z246" s="3"/>
      <c r="AA246" s="3"/>
      <c r="AB246" s="3"/>
      <c r="AC246" s="3"/>
      <c r="AD246" s="3" t="str">
        <f t="shared" ca="1" si="234"/>
        <v/>
      </c>
      <c r="AE246" s="3"/>
      <c r="AF246" s="3"/>
      <c r="AG246" s="3"/>
      <c r="AH246" s="3"/>
      <c r="AI246" s="3" t="str">
        <f t="shared" ca="1" si="222"/>
        <v/>
      </c>
      <c r="AJ246" s="3" t="str">
        <f t="shared" ca="1" si="223"/>
        <v/>
      </c>
      <c r="AK246" s="3"/>
      <c r="AL246" s="47" t="str">
        <f t="shared" ca="1" si="224"/>
        <v/>
      </c>
      <c r="AM246" s="119" t="str">
        <f t="shared" si="185"/>
        <v/>
      </c>
      <c r="AN246" s="118" t="str">
        <f ca="1">IF(AD246="","",IF(AD246="Min. objednávka",2-SUM($AN$7:AN245),IF(AD246="Spolu odhad",ROUND(SUM($AN$7:AN245),2),IF(AM246="","???",ROUND(AG246*AM246,2)))))</f>
        <v/>
      </c>
      <c r="AO246" s="3"/>
      <c r="AP246" s="3"/>
      <c r="AQ246" s="3"/>
      <c r="AR246" s="22">
        <f t="shared" si="186"/>
        <v>1</v>
      </c>
      <c r="AS246" s="3"/>
      <c r="AT246" s="3"/>
      <c r="AU246" s="3"/>
      <c r="AV246" s="3"/>
      <c r="AW246" s="3"/>
      <c r="AX246" s="47" t="str">
        <f>IF(MAX($AX$7:AX245)+1&lt;=$AS$4,MAX($AX$7:AX245)+1,"")</f>
        <v/>
      </c>
      <c r="AY246" s="47" t="str">
        <f>IF(MAX($AX$7:AX245)+1&gt;$AS$4,"",IF(AX246&lt;=$BC$7,VLOOKUP(AX246,BA$8:BB$299,2,FALSE),IF(AX246&lt;=$BE$7,VLOOKUP(AX246,BC$8:BD$299,2,FALSE),IF(AX246&lt;=MAX($BE$8:$BE$299),VLOOKUP(AX246,BE$8:BF$299,2,FALSE),IF(AX246=$AS$4,VLOOKUP(AX246,$AS$4:$AU$4,2,FALSE),"")))))</f>
        <v/>
      </c>
      <c r="AZ246" s="47" t="str">
        <f>IF(MAX($AX$7:AX245)+1&gt;$AS$4,"",IF(AX246&lt;=$BC$7,"",IF(AX246&lt;=$BE$7,MID(VLOOKUP(AX246,BC$8:BD$299,2,FALSE),1,1),IF(AX246&lt;=MAX($BE$8:$BE$299),MID(VLOOKUP(AX246,BE$8:BF$299,2,FALSE),1,1),IF(AX246&lt;=$AS$4,VLOOKUP(AX246,$AS$4:$AU$4,3,FALSE),"")))))</f>
        <v/>
      </c>
      <c r="BA246" s="49" t="str">
        <f>IF(AND(BB246&lt;&gt;"",ISNA(VLOOKUP(BB246,BB$7:BB245,1,FALSE))),MAX(BA$7:BA245)+1,"")</f>
        <v/>
      </c>
      <c r="BB246" s="50" t="str">
        <f t="shared" si="187"/>
        <v/>
      </c>
      <c r="BC246" s="49" t="str">
        <f>IF(AND(BD246&lt;&gt;"",ISNA(VLOOKUP(BD246,BD$7:BD245,1,FALSE))),MAX(BC$7:BC245)+1,"")</f>
        <v/>
      </c>
      <c r="BD246" s="50" t="str">
        <f t="shared" si="188"/>
        <v/>
      </c>
      <c r="BE246" s="49" t="str">
        <f>IF(AND(BF246&lt;&gt;"",ISNA(VLOOKUP(BF246,BF$7:BF245,1,FALSE))),MAX(BE$7:BE245)+1,"")</f>
        <v/>
      </c>
      <c r="BF246" s="50" t="str">
        <f t="shared" si="189"/>
        <v/>
      </c>
      <c r="BG246" s="50" t="str">
        <f t="shared" si="190"/>
        <v xml:space="preserve">22x0,5 </v>
      </c>
      <c r="BH246" s="50" t="str">
        <f t="shared" si="191"/>
        <v xml:space="preserve">22x2 </v>
      </c>
      <c r="BI246" s="47" t="str">
        <f t="shared" si="192"/>
        <v/>
      </c>
      <c r="BJ246" s="47" t="str">
        <f t="shared" si="193"/>
        <v/>
      </c>
      <c r="BK246" s="47" t="str">
        <f t="shared" si="194"/>
        <v/>
      </c>
      <c r="BL246" s="47" t="str">
        <f t="shared" si="195"/>
        <v/>
      </c>
      <c r="BM246" s="47" t="str">
        <f t="shared" si="196"/>
        <v/>
      </c>
      <c r="BN246" s="51" t="str">
        <f t="shared" si="197"/>
        <v/>
      </c>
      <c r="BO246" s="51" t="str">
        <f t="shared" si="198"/>
        <v/>
      </c>
      <c r="BP246" s="51" t="str">
        <f t="shared" si="199"/>
        <v/>
      </c>
      <c r="BQ246" s="51" t="str">
        <f t="shared" si="200"/>
        <v/>
      </c>
      <c r="BR246" s="51" t="str">
        <f t="shared" si="201"/>
        <v/>
      </c>
      <c r="BS246" s="51" t="str">
        <f t="shared" si="202"/>
        <v/>
      </c>
      <c r="BT246" s="47" t="str">
        <f t="shared" si="203"/>
        <v/>
      </c>
      <c r="BU246" s="59" t="s">
        <v>1562</v>
      </c>
      <c r="BV246" s="48" t="s">
        <v>1836</v>
      </c>
      <c r="BW246" s="97"/>
      <c r="BX246" s="98"/>
      <c r="BY246" s="88"/>
      <c r="BZ246" s="99"/>
      <c r="CA246" s="100" t="s">
        <v>2387</v>
      </c>
      <c r="CB246" s="101" t="s">
        <v>928</v>
      </c>
      <c r="CC246" s="101">
        <v>545</v>
      </c>
      <c r="CD246" s="100">
        <v>13.791666666666668</v>
      </c>
      <c r="CE246" s="103"/>
      <c r="CF246" s="101"/>
      <c r="CG246" s="101">
        <v>5.7960000000000003</v>
      </c>
      <c r="CH246" s="101"/>
      <c r="CI246" s="104"/>
      <c r="CJ246" s="105" t="s">
        <v>928</v>
      </c>
      <c r="CL246" s="44"/>
      <c r="CN246" s="52">
        <f t="shared" si="204"/>
        <v>0</v>
      </c>
    </row>
    <row r="247" spans="1:92" ht="9.9499999999999993" hidden="1" customHeight="1" x14ac:dyDescent="0.2">
      <c r="A247" s="3"/>
      <c r="B247" s="3"/>
      <c r="C247" s="83" t="str">
        <f t="shared" si="225"/>
        <v/>
      </c>
      <c r="D247" s="83" t="str">
        <f t="shared" ref="D247:F247" si="258">IF($Q247&lt;&gt;"",IF(D101=0,"",D101),"")</f>
        <v/>
      </c>
      <c r="E247" s="83" t="str">
        <f t="shared" si="258"/>
        <v/>
      </c>
      <c r="F247" s="83" t="str">
        <f t="shared" si="258"/>
        <v/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136" t="str">
        <f t="shared" si="227"/>
        <v/>
      </c>
      <c r="R247" s="137" t="str">
        <f t="shared" si="228"/>
        <v/>
      </c>
      <c r="S247" s="121"/>
      <c r="T247" s="121"/>
      <c r="U247" s="83" t="str">
        <f t="shared" si="229"/>
        <v/>
      </c>
      <c r="V247" s="3"/>
      <c r="W247" s="3"/>
      <c r="X247" s="3"/>
      <c r="Y247" s="3"/>
      <c r="Z247" s="3"/>
      <c r="AA247" s="3"/>
      <c r="AB247" s="3"/>
      <c r="AC247" s="3"/>
      <c r="AD247" s="3" t="str">
        <f t="shared" ca="1" si="234"/>
        <v/>
      </c>
      <c r="AE247" s="3"/>
      <c r="AF247" s="3"/>
      <c r="AG247" s="3"/>
      <c r="AH247" s="3"/>
      <c r="AI247" s="3" t="str">
        <f t="shared" ca="1" si="222"/>
        <v/>
      </c>
      <c r="AJ247" s="3" t="str">
        <f t="shared" ca="1" si="223"/>
        <v/>
      </c>
      <c r="AK247" s="3"/>
      <c r="AL247" s="47" t="str">
        <f t="shared" ca="1" si="224"/>
        <v/>
      </c>
      <c r="AM247" s="119" t="str">
        <f t="shared" si="185"/>
        <v/>
      </c>
      <c r="AN247" s="118" t="str">
        <f ca="1">IF(AD247="","",IF(AD247="Min. objednávka",2-SUM($AN$7:AN246),IF(AD247="Spolu odhad",ROUND(SUM($AN$7:AN246),2),IF(AM247="","???",ROUND(AG247*AM247,2)))))</f>
        <v/>
      </c>
      <c r="AO247" s="3"/>
      <c r="AP247" s="3"/>
      <c r="AQ247" s="3"/>
      <c r="AR247" s="22">
        <f t="shared" si="186"/>
        <v>1</v>
      </c>
      <c r="AS247" s="3"/>
      <c r="AT247" s="3"/>
      <c r="AU247" s="3"/>
      <c r="AV247" s="3"/>
      <c r="AW247" s="3"/>
      <c r="AX247" s="47" t="str">
        <f>IF(MAX($AX$7:AX246)+1&lt;=$AS$4,MAX($AX$7:AX246)+1,"")</f>
        <v/>
      </c>
      <c r="AY247" s="47" t="str">
        <f>IF(MAX($AX$7:AX246)+1&gt;$AS$4,"",IF(AX247&lt;=$BC$7,VLOOKUP(AX247,BA$8:BB$299,2,FALSE),IF(AX247&lt;=$BE$7,VLOOKUP(AX247,BC$8:BD$299,2,FALSE),IF(AX247&lt;=MAX($BE$8:$BE$299),VLOOKUP(AX247,BE$8:BF$299,2,FALSE),IF(AX247=$AS$4,VLOOKUP(AX247,$AS$4:$AU$4,2,FALSE),"")))))</f>
        <v/>
      </c>
      <c r="AZ247" s="47" t="str">
        <f>IF(MAX($AX$7:AX246)+1&gt;$AS$4,"",IF(AX247&lt;=$BC$7,"",IF(AX247&lt;=$BE$7,MID(VLOOKUP(AX247,BC$8:BD$299,2,FALSE),1,1),IF(AX247&lt;=MAX($BE$8:$BE$299),MID(VLOOKUP(AX247,BE$8:BF$299,2,FALSE),1,1),IF(AX247&lt;=$AS$4,VLOOKUP(AX247,$AS$4:$AU$4,3,FALSE),"")))))</f>
        <v/>
      </c>
      <c r="BA247" s="49" t="str">
        <f>IF(AND(BB247&lt;&gt;"",ISNA(VLOOKUP(BB247,BB$7:BB246,1,FALSE))),MAX(BA$7:BA246)+1,"")</f>
        <v/>
      </c>
      <c r="BB247" s="50" t="str">
        <f t="shared" si="187"/>
        <v/>
      </c>
      <c r="BC247" s="49" t="str">
        <f>IF(AND(BD247&lt;&gt;"",ISNA(VLOOKUP(BD247,BD$7:BD246,1,FALSE))),MAX(BC$7:BC246)+1,"")</f>
        <v/>
      </c>
      <c r="BD247" s="50" t="str">
        <f t="shared" si="188"/>
        <v/>
      </c>
      <c r="BE247" s="49" t="str">
        <f>IF(AND(BF247&lt;&gt;"",ISNA(VLOOKUP(BF247,BF$7:BF246,1,FALSE))),MAX(BE$7:BE246)+1,"")</f>
        <v/>
      </c>
      <c r="BF247" s="50" t="str">
        <f t="shared" si="189"/>
        <v/>
      </c>
      <c r="BG247" s="50" t="str">
        <f t="shared" si="190"/>
        <v xml:space="preserve">22x0,5 </v>
      </c>
      <c r="BH247" s="50" t="str">
        <f t="shared" si="191"/>
        <v xml:space="preserve">22x2 </v>
      </c>
      <c r="BI247" s="47" t="str">
        <f t="shared" si="192"/>
        <v/>
      </c>
      <c r="BJ247" s="47" t="str">
        <f t="shared" si="193"/>
        <v/>
      </c>
      <c r="BK247" s="47" t="str">
        <f t="shared" si="194"/>
        <v/>
      </c>
      <c r="BL247" s="47" t="str">
        <f t="shared" si="195"/>
        <v/>
      </c>
      <c r="BM247" s="47" t="str">
        <f t="shared" si="196"/>
        <v/>
      </c>
      <c r="BN247" s="51" t="str">
        <f t="shared" si="197"/>
        <v/>
      </c>
      <c r="BO247" s="51" t="str">
        <f t="shared" si="198"/>
        <v/>
      </c>
      <c r="BP247" s="51" t="str">
        <f t="shared" si="199"/>
        <v/>
      </c>
      <c r="BQ247" s="51" t="str">
        <f t="shared" si="200"/>
        <v/>
      </c>
      <c r="BR247" s="51" t="str">
        <f t="shared" si="201"/>
        <v/>
      </c>
      <c r="BS247" s="51" t="str">
        <f t="shared" si="202"/>
        <v/>
      </c>
      <c r="BT247" s="47" t="str">
        <f t="shared" si="203"/>
        <v/>
      </c>
      <c r="BU247" s="59" t="s">
        <v>1563</v>
      </c>
      <c r="BV247" s="48" t="s">
        <v>1838</v>
      </c>
      <c r="BW247" s="97"/>
      <c r="BX247" s="98"/>
      <c r="BY247" s="88"/>
      <c r="BZ247" s="99"/>
      <c r="CA247" s="100" t="s">
        <v>2388</v>
      </c>
      <c r="CB247" s="101" t="s">
        <v>230</v>
      </c>
      <c r="CC247" s="101">
        <v>546</v>
      </c>
      <c r="CD247" s="100">
        <v>13.791666666666668</v>
      </c>
      <c r="CE247" s="103"/>
      <c r="CF247" s="101"/>
      <c r="CG247" s="101">
        <v>5.7960000000000003</v>
      </c>
      <c r="CH247" s="101"/>
      <c r="CI247" s="104"/>
      <c r="CJ247" s="105" t="s">
        <v>230</v>
      </c>
      <c r="CL247" s="44"/>
      <c r="CN247" s="52">
        <f t="shared" si="204"/>
        <v>0</v>
      </c>
    </row>
    <row r="248" spans="1:92" ht="9.9499999999999993" hidden="1" customHeight="1" x14ac:dyDescent="0.2">
      <c r="A248" s="3"/>
      <c r="B248" s="3"/>
      <c r="C248" s="83" t="str">
        <f t="shared" si="225"/>
        <v/>
      </c>
      <c r="D248" s="83" t="str">
        <f t="shared" ref="D248:F248" si="259">IF($Q248&lt;&gt;"",IF(D102=0,"",D102),"")</f>
        <v/>
      </c>
      <c r="E248" s="83" t="str">
        <f t="shared" si="259"/>
        <v/>
      </c>
      <c r="F248" s="83" t="str">
        <f t="shared" si="259"/>
        <v/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136" t="str">
        <f t="shared" si="227"/>
        <v/>
      </c>
      <c r="R248" s="137" t="str">
        <f t="shared" si="228"/>
        <v/>
      </c>
      <c r="S248" s="121"/>
      <c r="T248" s="121"/>
      <c r="U248" s="83" t="str">
        <f t="shared" si="229"/>
        <v/>
      </c>
      <c r="V248" s="3"/>
      <c r="W248" s="3"/>
      <c r="X248" s="3"/>
      <c r="Y248" s="3"/>
      <c r="Z248" s="3"/>
      <c r="AA248" s="3"/>
      <c r="AB248" s="3"/>
      <c r="AC248" s="3"/>
      <c r="AD248" s="3" t="str">
        <f t="shared" ca="1" si="234"/>
        <v/>
      </c>
      <c r="AE248" s="3"/>
      <c r="AF248" s="3"/>
      <c r="AG248" s="3"/>
      <c r="AH248" s="3"/>
      <c r="AI248" s="3" t="str">
        <f t="shared" ca="1" si="222"/>
        <v/>
      </c>
      <c r="AJ248" s="3" t="str">
        <f t="shared" ca="1" si="223"/>
        <v/>
      </c>
      <c r="AK248" s="3"/>
      <c r="AL248" s="47" t="str">
        <f t="shared" ca="1" si="224"/>
        <v/>
      </c>
      <c r="AM248" s="119" t="str">
        <f t="shared" si="185"/>
        <v/>
      </c>
      <c r="AN248" s="118" t="str">
        <f ca="1">IF(AD248="","",IF(AD248="Min. objednávka",2-SUM($AN$7:AN247),IF(AD248="Spolu odhad",ROUND(SUM($AN$7:AN247),2),IF(AM248="","???",ROUND(AG248*AM248,2)))))</f>
        <v/>
      </c>
      <c r="AO248" s="3"/>
      <c r="AP248" s="3"/>
      <c r="AQ248" s="3"/>
      <c r="AR248" s="22">
        <f t="shared" si="186"/>
        <v>1</v>
      </c>
      <c r="AS248" s="3"/>
      <c r="AT248" s="3"/>
      <c r="AU248" s="3"/>
      <c r="AV248" s="3"/>
      <c r="AW248" s="3"/>
      <c r="AX248" s="47" t="str">
        <f>IF(MAX($AX$7:AX247)+1&lt;=$AS$4,MAX($AX$7:AX247)+1,"")</f>
        <v/>
      </c>
      <c r="AY248" s="47" t="str">
        <f>IF(MAX($AX$7:AX247)+1&gt;$AS$4,"",IF(AX248&lt;=$BC$7,VLOOKUP(AX248,BA$8:BB$299,2,FALSE),IF(AX248&lt;=$BE$7,VLOOKUP(AX248,BC$8:BD$299,2,FALSE),IF(AX248&lt;=MAX($BE$8:$BE$299),VLOOKUP(AX248,BE$8:BF$299,2,FALSE),IF(AX248=$AS$4,VLOOKUP(AX248,$AS$4:$AU$4,2,FALSE),"")))))</f>
        <v/>
      </c>
      <c r="AZ248" s="47" t="str">
        <f>IF(MAX($AX$7:AX247)+1&gt;$AS$4,"",IF(AX248&lt;=$BC$7,"",IF(AX248&lt;=$BE$7,MID(VLOOKUP(AX248,BC$8:BD$299,2,FALSE),1,1),IF(AX248&lt;=MAX($BE$8:$BE$299),MID(VLOOKUP(AX248,BE$8:BF$299,2,FALSE),1,1),IF(AX248&lt;=$AS$4,VLOOKUP(AX248,$AS$4:$AU$4,3,FALSE),"")))))</f>
        <v/>
      </c>
      <c r="BA248" s="49" t="str">
        <f>IF(AND(BB248&lt;&gt;"",ISNA(VLOOKUP(BB248,BB$7:BB247,1,FALSE))),MAX(BA$7:BA247)+1,"")</f>
        <v/>
      </c>
      <c r="BB248" s="50" t="str">
        <f t="shared" si="187"/>
        <v/>
      </c>
      <c r="BC248" s="49" t="str">
        <f>IF(AND(BD248&lt;&gt;"",ISNA(VLOOKUP(BD248,BD$7:BD247,1,FALSE))),MAX(BC$7:BC247)+1,"")</f>
        <v/>
      </c>
      <c r="BD248" s="50" t="str">
        <f t="shared" si="188"/>
        <v/>
      </c>
      <c r="BE248" s="49" t="str">
        <f>IF(AND(BF248&lt;&gt;"",ISNA(VLOOKUP(BF248,BF$7:BF247,1,FALSE))),MAX(BE$7:BE247)+1,"")</f>
        <v/>
      </c>
      <c r="BF248" s="50" t="str">
        <f t="shared" si="189"/>
        <v/>
      </c>
      <c r="BG248" s="50" t="str">
        <f t="shared" si="190"/>
        <v xml:space="preserve">22x0,5 </v>
      </c>
      <c r="BH248" s="50" t="str">
        <f t="shared" si="191"/>
        <v xml:space="preserve">22x2 </v>
      </c>
      <c r="BI248" s="47" t="str">
        <f t="shared" si="192"/>
        <v/>
      </c>
      <c r="BJ248" s="47" t="str">
        <f t="shared" si="193"/>
        <v/>
      </c>
      <c r="BK248" s="47" t="str">
        <f t="shared" si="194"/>
        <v/>
      </c>
      <c r="BL248" s="47" t="str">
        <f t="shared" si="195"/>
        <v/>
      </c>
      <c r="BM248" s="47" t="str">
        <f t="shared" si="196"/>
        <v/>
      </c>
      <c r="BN248" s="51" t="str">
        <f t="shared" si="197"/>
        <v/>
      </c>
      <c r="BO248" s="51" t="str">
        <f t="shared" si="198"/>
        <v/>
      </c>
      <c r="BP248" s="51" t="str">
        <f t="shared" si="199"/>
        <v/>
      </c>
      <c r="BQ248" s="51" t="str">
        <f t="shared" si="200"/>
        <v/>
      </c>
      <c r="BR248" s="51" t="str">
        <f t="shared" si="201"/>
        <v/>
      </c>
      <c r="BS248" s="51" t="str">
        <f t="shared" si="202"/>
        <v/>
      </c>
      <c r="BT248" s="47" t="str">
        <f t="shared" si="203"/>
        <v/>
      </c>
      <c r="BU248" s="59" t="s">
        <v>1564</v>
      </c>
      <c r="BV248" s="48" t="s">
        <v>1840</v>
      </c>
      <c r="BW248" s="97"/>
      <c r="BX248" s="98"/>
      <c r="BY248" s="88"/>
      <c r="BZ248" s="99"/>
      <c r="CA248" s="100" t="s">
        <v>2389</v>
      </c>
      <c r="CB248" s="101" t="s">
        <v>231</v>
      </c>
      <c r="CC248" s="101">
        <v>547</v>
      </c>
      <c r="CD248" s="100">
        <v>8.8000000000000007</v>
      </c>
      <c r="CE248" s="103"/>
      <c r="CF248" s="101"/>
      <c r="CG248" s="101">
        <v>5.7960000000000003</v>
      </c>
      <c r="CH248" s="101"/>
      <c r="CI248" s="104"/>
      <c r="CJ248" s="105" t="s">
        <v>231</v>
      </c>
      <c r="CL248" s="44"/>
      <c r="CN248" s="52">
        <f t="shared" si="204"/>
        <v>0</v>
      </c>
    </row>
    <row r="249" spans="1:92" ht="9.9499999999999993" hidden="1" customHeight="1" x14ac:dyDescent="0.2">
      <c r="A249" s="3"/>
      <c r="B249" s="3"/>
      <c r="C249" s="83" t="str">
        <f t="shared" si="225"/>
        <v/>
      </c>
      <c r="D249" s="83" t="str">
        <f t="shared" ref="D249:F249" si="260">IF($Q249&lt;&gt;"",IF(D103=0,"",D103),"")</f>
        <v/>
      </c>
      <c r="E249" s="83" t="str">
        <f t="shared" si="260"/>
        <v/>
      </c>
      <c r="F249" s="83" t="str">
        <f t="shared" si="260"/>
        <v/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136" t="str">
        <f t="shared" si="227"/>
        <v/>
      </c>
      <c r="R249" s="137" t="str">
        <f t="shared" si="228"/>
        <v/>
      </c>
      <c r="S249" s="121"/>
      <c r="T249" s="121"/>
      <c r="U249" s="83" t="str">
        <f t="shared" si="229"/>
        <v/>
      </c>
      <c r="V249" s="3"/>
      <c r="W249" s="3"/>
      <c r="X249" s="3"/>
      <c r="Y249" s="3"/>
      <c r="Z249" s="3"/>
      <c r="AA249" s="3"/>
      <c r="AB249" s="3"/>
      <c r="AC249" s="3"/>
      <c r="AD249" s="3" t="str">
        <f t="shared" ca="1" si="234"/>
        <v/>
      </c>
      <c r="AE249" s="3"/>
      <c r="AF249" s="3"/>
      <c r="AG249" s="3"/>
      <c r="AH249" s="3"/>
      <c r="AI249" s="3" t="str">
        <f t="shared" ca="1" si="222"/>
        <v/>
      </c>
      <c r="AJ249" s="3" t="str">
        <f t="shared" ca="1" si="223"/>
        <v/>
      </c>
      <c r="AK249" s="3"/>
      <c r="AL249" s="47" t="str">
        <f t="shared" ca="1" si="224"/>
        <v/>
      </c>
      <c r="AM249" s="119" t="str">
        <f t="shared" si="185"/>
        <v/>
      </c>
      <c r="AN249" s="118" t="str">
        <f ca="1">IF(AD249="","",IF(AD249="Min. objednávka",2-SUM($AN$7:AN248),IF(AD249="Spolu odhad",ROUND(SUM($AN$7:AN248),2),IF(AM249="","???",ROUND(AG249*AM249,2)))))</f>
        <v/>
      </c>
      <c r="AO249" s="3"/>
      <c r="AP249" s="3"/>
      <c r="AQ249" s="3"/>
      <c r="AR249" s="22">
        <f t="shared" si="186"/>
        <v>1</v>
      </c>
      <c r="AS249" s="3"/>
      <c r="AT249" s="3"/>
      <c r="AU249" s="3"/>
      <c r="AV249" s="3"/>
      <c r="AW249" s="3"/>
      <c r="AX249" s="47" t="str">
        <f>IF(MAX($AX$7:AX248)+1&lt;=$AS$4,MAX($AX$7:AX248)+1,"")</f>
        <v/>
      </c>
      <c r="AY249" s="47" t="str">
        <f>IF(MAX($AX$7:AX248)+1&gt;$AS$4,"",IF(AX249&lt;=$BC$7,VLOOKUP(AX249,BA$8:BB$299,2,FALSE),IF(AX249&lt;=$BE$7,VLOOKUP(AX249,BC$8:BD$299,2,FALSE),IF(AX249&lt;=MAX($BE$8:$BE$299),VLOOKUP(AX249,BE$8:BF$299,2,FALSE),IF(AX249=$AS$4,VLOOKUP(AX249,$AS$4:$AU$4,2,FALSE),"")))))</f>
        <v/>
      </c>
      <c r="AZ249" s="47" t="str">
        <f>IF(MAX($AX$7:AX248)+1&gt;$AS$4,"",IF(AX249&lt;=$BC$7,"",IF(AX249&lt;=$BE$7,MID(VLOOKUP(AX249,BC$8:BD$299,2,FALSE),1,1),IF(AX249&lt;=MAX($BE$8:$BE$299),MID(VLOOKUP(AX249,BE$8:BF$299,2,FALSE),1,1),IF(AX249&lt;=$AS$4,VLOOKUP(AX249,$AS$4:$AU$4,3,FALSE),"")))))</f>
        <v/>
      </c>
      <c r="BA249" s="49" t="str">
        <f>IF(AND(BB249&lt;&gt;"",ISNA(VLOOKUP(BB249,BB$7:BB248,1,FALSE))),MAX(BA$7:BA248)+1,"")</f>
        <v/>
      </c>
      <c r="BB249" s="50" t="str">
        <f t="shared" si="187"/>
        <v/>
      </c>
      <c r="BC249" s="49" t="str">
        <f>IF(AND(BD249&lt;&gt;"",ISNA(VLOOKUP(BD249,BD$7:BD248,1,FALSE))),MAX(BC$7:BC248)+1,"")</f>
        <v/>
      </c>
      <c r="BD249" s="50" t="str">
        <f t="shared" si="188"/>
        <v/>
      </c>
      <c r="BE249" s="49" t="str">
        <f>IF(AND(BF249&lt;&gt;"",ISNA(VLOOKUP(BF249,BF$7:BF248,1,FALSE))),MAX(BE$7:BE248)+1,"")</f>
        <v/>
      </c>
      <c r="BF249" s="50" t="str">
        <f t="shared" si="189"/>
        <v/>
      </c>
      <c r="BG249" s="50" t="str">
        <f t="shared" si="190"/>
        <v xml:space="preserve">22x0,5 </v>
      </c>
      <c r="BH249" s="50" t="str">
        <f t="shared" si="191"/>
        <v xml:space="preserve">22x2 </v>
      </c>
      <c r="BI249" s="47" t="str">
        <f t="shared" si="192"/>
        <v/>
      </c>
      <c r="BJ249" s="47" t="str">
        <f t="shared" si="193"/>
        <v/>
      </c>
      <c r="BK249" s="47" t="str">
        <f t="shared" si="194"/>
        <v/>
      </c>
      <c r="BL249" s="47" t="str">
        <f t="shared" si="195"/>
        <v/>
      </c>
      <c r="BM249" s="47" t="str">
        <f t="shared" si="196"/>
        <v/>
      </c>
      <c r="BN249" s="51" t="str">
        <f t="shared" si="197"/>
        <v/>
      </c>
      <c r="BO249" s="51" t="str">
        <f t="shared" si="198"/>
        <v/>
      </c>
      <c r="BP249" s="51" t="str">
        <f t="shared" si="199"/>
        <v/>
      </c>
      <c r="BQ249" s="51" t="str">
        <f t="shared" si="200"/>
        <v/>
      </c>
      <c r="BR249" s="51" t="str">
        <f t="shared" si="201"/>
        <v/>
      </c>
      <c r="BS249" s="51" t="str">
        <f t="shared" si="202"/>
        <v/>
      </c>
      <c r="BT249" s="47" t="str">
        <f t="shared" si="203"/>
        <v/>
      </c>
      <c r="BU249" s="59" t="s">
        <v>1565</v>
      </c>
      <c r="BV249" s="48" t="s">
        <v>1842</v>
      </c>
      <c r="BW249" s="97"/>
      <c r="BX249" s="98"/>
      <c r="BY249" s="88"/>
      <c r="BZ249" s="99"/>
      <c r="CA249" s="100" t="s">
        <v>2390</v>
      </c>
      <c r="CB249" s="101" t="s">
        <v>232</v>
      </c>
      <c r="CC249" s="101">
        <v>548</v>
      </c>
      <c r="CD249" s="100">
        <v>13.975</v>
      </c>
      <c r="CE249" s="103"/>
      <c r="CF249" s="101"/>
      <c r="CG249" s="101">
        <v>5.7960000000000003</v>
      </c>
      <c r="CH249" s="101"/>
      <c r="CI249" s="104"/>
      <c r="CJ249" s="105" t="s">
        <v>232</v>
      </c>
      <c r="CL249" s="44"/>
      <c r="CN249" s="52">
        <f t="shared" si="204"/>
        <v>0</v>
      </c>
    </row>
    <row r="250" spans="1:92" ht="9.9499999999999993" hidden="1" customHeight="1" x14ac:dyDescent="0.2">
      <c r="A250" s="3"/>
      <c r="B250" s="3"/>
      <c r="C250" s="83" t="str">
        <f t="shared" si="225"/>
        <v/>
      </c>
      <c r="D250" s="83" t="str">
        <f t="shared" ref="D250:F250" si="261">IF($Q250&lt;&gt;"",IF(D104=0,"",D104),"")</f>
        <v/>
      </c>
      <c r="E250" s="83" t="str">
        <f t="shared" si="261"/>
        <v/>
      </c>
      <c r="F250" s="83" t="str">
        <f t="shared" si="261"/>
        <v/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136" t="str">
        <f t="shared" si="227"/>
        <v/>
      </c>
      <c r="R250" s="137" t="str">
        <f t="shared" si="228"/>
        <v/>
      </c>
      <c r="S250" s="121"/>
      <c r="T250" s="121"/>
      <c r="U250" s="83" t="str">
        <f t="shared" si="229"/>
        <v/>
      </c>
      <c r="V250" s="3"/>
      <c r="W250" s="3"/>
      <c r="X250" s="3"/>
      <c r="Y250" s="3"/>
      <c r="Z250" s="3"/>
      <c r="AA250" s="3"/>
      <c r="AB250" s="3"/>
      <c r="AC250" s="3"/>
      <c r="AD250" s="3" t="str">
        <f t="shared" ca="1" si="234"/>
        <v/>
      </c>
      <c r="AE250" s="3"/>
      <c r="AF250" s="3"/>
      <c r="AG250" s="3"/>
      <c r="AH250" s="3"/>
      <c r="AI250" s="3" t="str">
        <f t="shared" ref="AI250:AI281" ca="1" si="262">IF(ISNA(VLOOKUP(AD250,$CB$12:$CH$422,5,FALSE)),"",VLOOKUP(AD250,$CB$12:$CH$422,5,FALSE))</f>
        <v/>
      </c>
      <c r="AJ250" s="3" t="str">
        <f t="shared" ref="AJ250:AJ281" ca="1" si="263">IF(ISNA(VLOOKUP(AD250,$CB$12:$CH$422,4,FALSE)),"",IF(VLOOKUP(AD250,$CB$12:$CH$422,4,FALSE)=0,"tab",VLOOKUP(AD250,$CB$12:$CH$422,4,FALSE)))</f>
        <v/>
      </c>
      <c r="AK250" s="3"/>
      <c r="AL250" s="47" t="str">
        <f t="shared" ca="1" si="224"/>
        <v/>
      </c>
      <c r="AM250" s="119" t="str">
        <f t="shared" si="185"/>
        <v/>
      </c>
      <c r="AN250" s="118" t="str">
        <f ca="1">IF(AD250="","",IF(AD250="Min. objednávka",2-SUM($AN$7:AN249),IF(AD250="Spolu odhad",ROUND(SUM($AN$7:AN249),2),IF(AM250="","???",ROUND(AG250*AM250,2)))))</f>
        <v/>
      </c>
      <c r="AO250" s="3"/>
      <c r="AP250" s="3"/>
      <c r="AQ250" s="3"/>
      <c r="AR250" s="22">
        <f t="shared" si="186"/>
        <v>1</v>
      </c>
      <c r="AS250" s="3"/>
      <c r="AT250" s="3"/>
      <c r="AU250" s="3"/>
      <c r="AV250" s="3"/>
      <c r="AW250" s="3"/>
      <c r="AX250" s="47" t="str">
        <f>IF(MAX($AX$7:AX249)+1&lt;=$AS$4,MAX($AX$7:AX249)+1,"")</f>
        <v/>
      </c>
      <c r="AY250" s="47" t="str">
        <f>IF(MAX($AX$7:AX249)+1&gt;$AS$4,"",IF(AX250&lt;=$BC$7,VLOOKUP(AX250,BA$8:BB$299,2,FALSE),IF(AX250&lt;=$BE$7,VLOOKUP(AX250,BC$8:BD$299,2,FALSE),IF(AX250&lt;=MAX($BE$8:$BE$299),VLOOKUP(AX250,BE$8:BF$299,2,FALSE),IF(AX250=$AS$4,VLOOKUP(AX250,$AS$4:$AU$4,2,FALSE),"")))))</f>
        <v/>
      </c>
      <c r="AZ250" s="47" t="str">
        <f>IF(MAX($AX$7:AX249)+1&gt;$AS$4,"",IF(AX250&lt;=$BC$7,"",IF(AX250&lt;=$BE$7,MID(VLOOKUP(AX250,BC$8:BD$299,2,FALSE),1,1),IF(AX250&lt;=MAX($BE$8:$BE$299),MID(VLOOKUP(AX250,BE$8:BF$299,2,FALSE),1,1),IF(AX250&lt;=$AS$4,VLOOKUP(AX250,$AS$4:$AU$4,3,FALSE),"")))))</f>
        <v/>
      </c>
      <c r="BA250" s="49" t="str">
        <f>IF(AND(BB250&lt;&gt;"",ISNA(VLOOKUP(BB250,BB$7:BB249,1,FALSE))),MAX(BA$7:BA249)+1,"")</f>
        <v/>
      </c>
      <c r="BB250" s="50" t="str">
        <f t="shared" si="187"/>
        <v/>
      </c>
      <c r="BC250" s="49" t="str">
        <f>IF(AND(BD250&lt;&gt;"",ISNA(VLOOKUP(BD250,BD$7:BD249,1,FALSE))),MAX(BC$7:BC249)+1,"")</f>
        <v/>
      </c>
      <c r="BD250" s="50" t="str">
        <f t="shared" si="188"/>
        <v/>
      </c>
      <c r="BE250" s="49" t="str">
        <f>IF(AND(BF250&lt;&gt;"",ISNA(VLOOKUP(BF250,BF$7:BF249,1,FALSE))),MAX(BE$7:BE249)+1,"")</f>
        <v/>
      </c>
      <c r="BF250" s="50" t="str">
        <f t="shared" si="189"/>
        <v/>
      </c>
      <c r="BG250" s="50" t="str">
        <f t="shared" si="190"/>
        <v xml:space="preserve">22x0,5 </v>
      </c>
      <c r="BH250" s="50" t="str">
        <f t="shared" si="191"/>
        <v xml:space="preserve">22x2 </v>
      </c>
      <c r="BI250" s="47" t="str">
        <f t="shared" si="192"/>
        <v/>
      </c>
      <c r="BJ250" s="47" t="str">
        <f t="shared" si="193"/>
        <v/>
      </c>
      <c r="BK250" s="47" t="str">
        <f t="shared" si="194"/>
        <v/>
      </c>
      <c r="BL250" s="47" t="str">
        <f t="shared" si="195"/>
        <v/>
      </c>
      <c r="BM250" s="47" t="str">
        <f t="shared" si="196"/>
        <v/>
      </c>
      <c r="BN250" s="51" t="str">
        <f t="shared" si="197"/>
        <v/>
      </c>
      <c r="BO250" s="51" t="str">
        <f t="shared" si="198"/>
        <v/>
      </c>
      <c r="BP250" s="51" t="str">
        <f t="shared" si="199"/>
        <v/>
      </c>
      <c r="BQ250" s="51" t="str">
        <f t="shared" si="200"/>
        <v/>
      </c>
      <c r="BR250" s="51" t="str">
        <f t="shared" si="201"/>
        <v/>
      </c>
      <c r="BS250" s="51" t="str">
        <f t="shared" si="202"/>
        <v/>
      </c>
      <c r="BT250" s="47" t="str">
        <f t="shared" si="203"/>
        <v/>
      </c>
      <c r="BU250" s="59" t="s">
        <v>1566</v>
      </c>
      <c r="BV250" s="48" t="s">
        <v>1844</v>
      </c>
      <c r="BW250" s="97"/>
      <c r="BX250" s="98"/>
      <c r="BY250" s="88"/>
      <c r="BZ250" s="99"/>
      <c r="CA250" s="100" t="s">
        <v>2391</v>
      </c>
      <c r="CB250" s="101" t="s">
        <v>233</v>
      </c>
      <c r="CC250" s="101">
        <v>549</v>
      </c>
      <c r="CD250" s="100">
        <v>13.316666666666668</v>
      </c>
      <c r="CE250" s="103"/>
      <c r="CF250" s="101"/>
      <c r="CG250" s="101">
        <v>5.7960000000000003</v>
      </c>
      <c r="CH250" s="101"/>
      <c r="CI250" s="104"/>
      <c r="CJ250" s="105" t="s">
        <v>233</v>
      </c>
      <c r="CL250" s="44"/>
      <c r="CN250" s="52">
        <f t="shared" si="204"/>
        <v>0</v>
      </c>
    </row>
    <row r="251" spans="1:92" ht="9.9499999999999993" hidden="1" customHeight="1" x14ac:dyDescent="0.2">
      <c r="A251" s="3"/>
      <c r="B251" s="3"/>
      <c r="C251" s="83" t="str">
        <f t="shared" si="225"/>
        <v/>
      </c>
      <c r="D251" s="83" t="str">
        <f t="shared" ref="D251:F251" si="264">IF($Q251&lt;&gt;"",IF(D105=0,"",D105),"")</f>
        <v/>
      </c>
      <c r="E251" s="83" t="str">
        <f t="shared" si="264"/>
        <v/>
      </c>
      <c r="F251" s="83" t="str">
        <f t="shared" si="264"/>
        <v/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136" t="str">
        <f t="shared" si="227"/>
        <v/>
      </c>
      <c r="R251" s="137" t="str">
        <f t="shared" si="228"/>
        <v/>
      </c>
      <c r="S251" s="121"/>
      <c r="T251" s="121"/>
      <c r="U251" s="83" t="str">
        <f t="shared" si="229"/>
        <v/>
      </c>
      <c r="V251" s="3"/>
      <c r="W251" s="3"/>
      <c r="X251" s="3"/>
      <c r="Y251" s="3"/>
      <c r="Z251" s="3"/>
      <c r="AA251" s="3"/>
      <c r="AB251" s="3"/>
      <c r="AC251" s="3"/>
      <c r="AD251" s="3" t="str">
        <f t="shared" ca="1" si="234"/>
        <v/>
      </c>
      <c r="AE251" s="3"/>
      <c r="AF251" s="3"/>
      <c r="AG251" s="3"/>
      <c r="AH251" s="3"/>
      <c r="AI251" s="3" t="str">
        <f t="shared" ca="1" si="262"/>
        <v/>
      </c>
      <c r="AJ251" s="3" t="str">
        <f t="shared" ca="1" si="263"/>
        <v/>
      </c>
      <c r="AK251" s="3"/>
      <c r="AL251" s="47" t="str">
        <f t="shared" ca="1" si="224"/>
        <v/>
      </c>
      <c r="AM251" s="119" t="str">
        <f t="shared" si="185"/>
        <v/>
      </c>
      <c r="AN251" s="118" t="str">
        <f ca="1">IF(AD251="","",IF(AD251="Min. objednávka",2-SUM($AN$7:AN250),IF(AD251="Spolu odhad",ROUND(SUM($AN$7:AN250),2),IF(AM251="","???",ROUND(AG251*AM251,2)))))</f>
        <v/>
      </c>
      <c r="AO251" s="3"/>
      <c r="AP251" s="3"/>
      <c r="AQ251" s="3"/>
      <c r="AR251" s="22">
        <f t="shared" si="186"/>
        <v>1</v>
      </c>
      <c r="AS251" s="3"/>
      <c r="AT251" s="3"/>
      <c r="AU251" s="3"/>
      <c r="AV251" s="3"/>
      <c r="AW251" s="3"/>
      <c r="AX251" s="47" t="str">
        <f>IF(MAX($AX$7:AX250)+1&lt;=$AS$4,MAX($AX$7:AX250)+1,"")</f>
        <v/>
      </c>
      <c r="AY251" s="47" t="str">
        <f>IF(MAX($AX$7:AX250)+1&gt;$AS$4,"",IF(AX251&lt;=$BC$7,VLOOKUP(AX251,BA$8:BB$299,2,FALSE),IF(AX251&lt;=$BE$7,VLOOKUP(AX251,BC$8:BD$299,2,FALSE),IF(AX251&lt;=MAX($BE$8:$BE$299),VLOOKUP(AX251,BE$8:BF$299,2,FALSE),IF(AX251=$AS$4,VLOOKUP(AX251,$AS$4:$AU$4,2,FALSE),"")))))</f>
        <v/>
      </c>
      <c r="AZ251" s="47" t="str">
        <f>IF(MAX($AX$7:AX250)+1&gt;$AS$4,"",IF(AX251&lt;=$BC$7,"",IF(AX251&lt;=$BE$7,MID(VLOOKUP(AX251,BC$8:BD$299,2,FALSE),1,1),IF(AX251&lt;=MAX($BE$8:$BE$299),MID(VLOOKUP(AX251,BE$8:BF$299,2,FALSE),1,1),IF(AX251&lt;=$AS$4,VLOOKUP(AX251,$AS$4:$AU$4,3,FALSE),"")))))</f>
        <v/>
      </c>
      <c r="BA251" s="49" t="str">
        <f>IF(AND(BB251&lt;&gt;"",ISNA(VLOOKUP(BB251,BB$7:BB250,1,FALSE))),MAX(BA$7:BA250)+1,"")</f>
        <v/>
      </c>
      <c r="BB251" s="50" t="str">
        <f t="shared" si="187"/>
        <v/>
      </c>
      <c r="BC251" s="49" t="str">
        <f>IF(AND(BD251&lt;&gt;"",ISNA(VLOOKUP(BD251,BD$7:BD250,1,FALSE))),MAX(BC$7:BC250)+1,"")</f>
        <v/>
      </c>
      <c r="BD251" s="50" t="str">
        <f t="shared" si="188"/>
        <v/>
      </c>
      <c r="BE251" s="49" t="str">
        <f>IF(AND(BF251&lt;&gt;"",ISNA(VLOOKUP(BF251,BF$7:BF250,1,FALSE))),MAX(BE$7:BE250)+1,"")</f>
        <v/>
      </c>
      <c r="BF251" s="50" t="str">
        <f t="shared" si="189"/>
        <v/>
      </c>
      <c r="BG251" s="50" t="str">
        <f t="shared" si="190"/>
        <v xml:space="preserve">22x0,5 </v>
      </c>
      <c r="BH251" s="50" t="str">
        <f t="shared" si="191"/>
        <v xml:space="preserve">22x2 </v>
      </c>
      <c r="BI251" s="47" t="str">
        <f t="shared" si="192"/>
        <v/>
      </c>
      <c r="BJ251" s="47" t="str">
        <f t="shared" si="193"/>
        <v/>
      </c>
      <c r="BK251" s="47" t="str">
        <f t="shared" si="194"/>
        <v/>
      </c>
      <c r="BL251" s="47" t="str">
        <f t="shared" si="195"/>
        <v/>
      </c>
      <c r="BM251" s="47" t="str">
        <f t="shared" si="196"/>
        <v/>
      </c>
      <c r="BN251" s="51" t="str">
        <f t="shared" si="197"/>
        <v/>
      </c>
      <c r="BO251" s="51" t="str">
        <f t="shared" si="198"/>
        <v/>
      </c>
      <c r="BP251" s="51" t="str">
        <f t="shared" si="199"/>
        <v/>
      </c>
      <c r="BQ251" s="51" t="str">
        <f t="shared" si="200"/>
        <v/>
      </c>
      <c r="BR251" s="51" t="str">
        <f t="shared" si="201"/>
        <v/>
      </c>
      <c r="BS251" s="51" t="str">
        <f t="shared" si="202"/>
        <v/>
      </c>
      <c r="BT251" s="47" t="str">
        <f t="shared" si="203"/>
        <v/>
      </c>
      <c r="BU251" s="59" t="s">
        <v>1567</v>
      </c>
      <c r="BV251" s="48" t="s">
        <v>1846</v>
      </c>
      <c r="BW251" s="97"/>
      <c r="BX251" s="98"/>
      <c r="BY251" s="88"/>
      <c r="BZ251" s="99"/>
      <c r="CA251" s="100" t="s">
        <v>2392</v>
      </c>
      <c r="CB251" s="101" t="s">
        <v>1424</v>
      </c>
      <c r="CC251" s="101">
        <v>768</v>
      </c>
      <c r="CD251" s="100">
        <v>13.316666666666668</v>
      </c>
      <c r="CE251" s="103"/>
      <c r="CF251" s="101"/>
      <c r="CG251" s="101">
        <v>5.7960000000000003</v>
      </c>
      <c r="CH251" s="101"/>
      <c r="CI251" s="104"/>
      <c r="CJ251" s="105" t="s">
        <v>1424</v>
      </c>
      <c r="CL251" s="44"/>
      <c r="CN251" s="52">
        <f t="shared" si="204"/>
        <v>0</v>
      </c>
    </row>
    <row r="252" spans="1:92" ht="9.9499999999999993" hidden="1" customHeight="1" x14ac:dyDescent="0.2">
      <c r="A252" s="3"/>
      <c r="B252" s="3"/>
      <c r="C252" s="83" t="str">
        <f t="shared" si="225"/>
        <v/>
      </c>
      <c r="D252" s="83" t="str">
        <f t="shared" ref="D252:F252" si="265">IF($Q252&lt;&gt;"",IF(D106=0,"",D106),"")</f>
        <v/>
      </c>
      <c r="E252" s="83" t="str">
        <f t="shared" si="265"/>
        <v/>
      </c>
      <c r="F252" s="83" t="str">
        <f t="shared" si="265"/>
        <v/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136" t="str">
        <f t="shared" si="227"/>
        <v/>
      </c>
      <c r="R252" s="137" t="str">
        <f t="shared" si="228"/>
        <v/>
      </c>
      <c r="S252" s="121"/>
      <c r="T252" s="121"/>
      <c r="U252" s="83" t="str">
        <f t="shared" si="229"/>
        <v/>
      </c>
      <c r="V252" s="3"/>
      <c r="W252" s="3"/>
      <c r="X252" s="3"/>
      <c r="Y252" s="3"/>
      <c r="Z252" s="3"/>
      <c r="AA252" s="3"/>
      <c r="AB252" s="3"/>
      <c r="AC252" s="3"/>
      <c r="AD252" s="3" t="str">
        <f t="shared" ca="1" si="234"/>
        <v/>
      </c>
      <c r="AE252" s="3"/>
      <c r="AF252" s="3"/>
      <c r="AG252" s="3"/>
      <c r="AH252" s="3"/>
      <c r="AI252" s="3" t="str">
        <f t="shared" ca="1" si="262"/>
        <v/>
      </c>
      <c r="AJ252" s="3" t="str">
        <f t="shared" ca="1" si="263"/>
        <v/>
      </c>
      <c r="AK252" s="3"/>
      <c r="AL252" s="47" t="str">
        <f t="shared" ca="1" si="224"/>
        <v/>
      </c>
      <c r="AM252" s="119" t="str">
        <f t="shared" si="185"/>
        <v/>
      </c>
      <c r="AN252" s="118" t="str">
        <f ca="1">IF(AD252="","",IF(AD252="Min. objednávka",2-SUM($AN$7:AN251),IF(AD252="Spolu odhad",ROUND(SUM($AN$7:AN251),2),IF(AM252="","???",ROUND(AG252*AM252,2)))))</f>
        <v/>
      </c>
      <c r="AO252" s="3"/>
      <c r="AP252" s="3"/>
      <c r="AQ252" s="3"/>
      <c r="AR252" s="22">
        <f t="shared" si="186"/>
        <v>1</v>
      </c>
      <c r="AS252" s="3"/>
      <c r="AT252" s="3"/>
      <c r="AU252" s="3"/>
      <c r="AV252" s="3"/>
      <c r="AW252" s="3"/>
      <c r="AX252" s="47" t="str">
        <f>IF(MAX($AX$7:AX251)+1&lt;=$AS$4,MAX($AX$7:AX251)+1,"")</f>
        <v/>
      </c>
      <c r="AY252" s="47" t="str">
        <f>IF(MAX($AX$7:AX251)+1&gt;$AS$4,"",IF(AX252&lt;=$BC$7,VLOOKUP(AX252,BA$8:BB$299,2,FALSE),IF(AX252&lt;=$BE$7,VLOOKUP(AX252,BC$8:BD$299,2,FALSE),IF(AX252&lt;=MAX($BE$8:$BE$299),VLOOKUP(AX252,BE$8:BF$299,2,FALSE),IF(AX252=$AS$4,VLOOKUP(AX252,$AS$4:$AU$4,2,FALSE),"")))))</f>
        <v/>
      </c>
      <c r="AZ252" s="47" t="str">
        <f>IF(MAX($AX$7:AX251)+1&gt;$AS$4,"",IF(AX252&lt;=$BC$7,"",IF(AX252&lt;=$BE$7,MID(VLOOKUP(AX252,BC$8:BD$299,2,FALSE),1,1),IF(AX252&lt;=MAX($BE$8:$BE$299),MID(VLOOKUP(AX252,BE$8:BF$299,2,FALSE),1,1),IF(AX252&lt;=$AS$4,VLOOKUP(AX252,$AS$4:$AU$4,3,FALSE),"")))))</f>
        <v/>
      </c>
      <c r="BA252" s="49" t="str">
        <f>IF(AND(BB252&lt;&gt;"",ISNA(VLOOKUP(BB252,BB$7:BB251,1,FALSE))),MAX(BA$7:BA251)+1,"")</f>
        <v/>
      </c>
      <c r="BB252" s="50" t="str">
        <f t="shared" si="187"/>
        <v/>
      </c>
      <c r="BC252" s="49" t="str">
        <f>IF(AND(BD252&lt;&gt;"",ISNA(VLOOKUP(BD252,BD$7:BD251,1,FALSE))),MAX(BC$7:BC251)+1,"")</f>
        <v/>
      </c>
      <c r="BD252" s="50" t="str">
        <f t="shared" si="188"/>
        <v/>
      </c>
      <c r="BE252" s="49" t="str">
        <f>IF(AND(BF252&lt;&gt;"",ISNA(VLOOKUP(BF252,BF$7:BF251,1,FALSE))),MAX(BE$7:BE251)+1,"")</f>
        <v/>
      </c>
      <c r="BF252" s="50" t="str">
        <f t="shared" si="189"/>
        <v/>
      </c>
      <c r="BG252" s="50" t="str">
        <f t="shared" si="190"/>
        <v xml:space="preserve">22x0,5 </v>
      </c>
      <c r="BH252" s="50" t="str">
        <f t="shared" si="191"/>
        <v xml:space="preserve">22x2 </v>
      </c>
      <c r="BI252" s="47" t="str">
        <f t="shared" si="192"/>
        <v/>
      </c>
      <c r="BJ252" s="47" t="str">
        <f t="shared" si="193"/>
        <v/>
      </c>
      <c r="BK252" s="47" t="str">
        <f t="shared" si="194"/>
        <v/>
      </c>
      <c r="BL252" s="47" t="str">
        <f t="shared" si="195"/>
        <v/>
      </c>
      <c r="BM252" s="47" t="str">
        <f t="shared" si="196"/>
        <v/>
      </c>
      <c r="BN252" s="51" t="str">
        <f t="shared" si="197"/>
        <v/>
      </c>
      <c r="BO252" s="51" t="str">
        <f t="shared" si="198"/>
        <v/>
      </c>
      <c r="BP252" s="51" t="str">
        <f t="shared" si="199"/>
        <v/>
      </c>
      <c r="BQ252" s="51" t="str">
        <f t="shared" si="200"/>
        <v/>
      </c>
      <c r="BR252" s="51" t="str">
        <f t="shared" si="201"/>
        <v/>
      </c>
      <c r="BS252" s="51" t="str">
        <f t="shared" si="202"/>
        <v/>
      </c>
      <c r="BT252" s="47" t="str">
        <f t="shared" si="203"/>
        <v/>
      </c>
      <c r="BU252" s="59" t="s">
        <v>1568</v>
      </c>
      <c r="BV252" s="48" t="s">
        <v>1848</v>
      </c>
      <c r="BW252" s="97"/>
      <c r="BX252" s="98"/>
      <c r="BY252" s="88"/>
      <c r="BZ252" s="99"/>
      <c r="CA252" s="100" t="s">
        <v>2393</v>
      </c>
      <c r="CB252" s="101" t="s">
        <v>234</v>
      </c>
      <c r="CC252" s="101">
        <v>550</v>
      </c>
      <c r="CD252" s="100">
        <v>9.1333333333333346</v>
      </c>
      <c r="CE252" s="103"/>
      <c r="CF252" s="101"/>
      <c r="CG252" s="101">
        <v>5.7960000000000003</v>
      </c>
      <c r="CH252" s="101"/>
      <c r="CI252" s="104"/>
      <c r="CJ252" s="105" t="s">
        <v>234</v>
      </c>
      <c r="CL252" s="44"/>
      <c r="CN252" s="52">
        <f t="shared" si="204"/>
        <v>0</v>
      </c>
    </row>
    <row r="253" spans="1:92" ht="9.9499999999999993" hidden="1" customHeight="1" x14ac:dyDescent="0.2">
      <c r="A253" s="3"/>
      <c r="B253" s="3"/>
      <c r="C253" s="83" t="str">
        <f t="shared" si="225"/>
        <v/>
      </c>
      <c r="D253" s="83" t="str">
        <f t="shared" ref="D253:F253" si="266">IF($Q253&lt;&gt;"",IF(D107=0,"",D107),"")</f>
        <v/>
      </c>
      <c r="E253" s="83" t="str">
        <f t="shared" si="266"/>
        <v/>
      </c>
      <c r="F253" s="83" t="str">
        <f t="shared" si="266"/>
        <v/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136" t="str">
        <f t="shared" si="227"/>
        <v/>
      </c>
      <c r="R253" s="137" t="str">
        <f t="shared" si="228"/>
        <v/>
      </c>
      <c r="S253" s="121"/>
      <c r="T253" s="121"/>
      <c r="U253" s="83" t="str">
        <f t="shared" si="229"/>
        <v/>
      </c>
      <c r="V253" s="3"/>
      <c r="W253" s="3"/>
      <c r="X253" s="3"/>
      <c r="Y253" s="3"/>
      <c r="Z253" s="3"/>
      <c r="AA253" s="3"/>
      <c r="AB253" s="3"/>
      <c r="AC253" s="3"/>
      <c r="AD253" s="3" t="str">
        <f t="shared" ca="1" si="234"/>
        <v/>
      </c>
      <c r="AE253" s="3"/>
      <c r="AF253" s="3"/>
      <c r="AG253" s="3"/>
      <c r="AH253" s="3"/>
      <c r="AI253" s="3" t="str">
        <f t="shared" ca="1" si="262"/>
        <v/>
      </c>
      <c r="AJ253" s="3" t="str">
        <f t="shared" ca="1" si="263"/>
        <v/>
      </c>
      <c r="AK253" s="3"/>
      <c r="AL253" s="47" t="str">
        <f t="shared" ca="1" si="224"/>
        <v/>
      </c>
      <c r="AM253" s="119" t="str">
        <f t="shared" si="185"/>
        <v/>
      </c>
      <c r="AN253" s="118" t="str">
        <f ca="1">IF(AD253="","",IF(AD253="Min. objednávka",2-SUM($AN$7:AN252),IF(AD253="Spolu odhad",ROUND(SUM($AN$7:AN252),2),IF(AM253="","???",ROUND(AG253*AM253,2)))))</f>
        <v/>
      </c>
      <c r="AO253" s="3"/>
      <c r="AP253" s="3"/>
      <c r="AQ253" s="3"/>
      <c r="AR253" s="22">
        <f t="shared" si="186"/>
        <v>1</v>
      </c>
      <c r="AS253" s="3"/>
      <c r="AT253" s="3"/>
      <c r="AU253" s="3"/>
      <c r="AV253" s="3"/>
      <c r="AW253" s="3"/>
      <c r="AX253" s="47" t="str">
        <f>IF(MAX($AX$7:AX252)+1&lt;=$AS$4,MAX($AX$7:AX252)+1,"")</f>
        <v/>
      </c>
      <c r="AY253" s="47" t="str">
        <f>IF(MAX($AX$7:AX252)+1&gt;$AS$4,"",IF(AX253&lt;=$BC$7,VLOOKUP(AX253,BA$8:BB$299,2,FALSE),IF(AX253&lt;=$BE$7,VLOOKUP(AX253,BC$8:BD$299,2,FALSE),IF(AX253&lt;=MAX($BE$8:$BE$299),VLOOKUP(AX253,BE$8:BF$299,2,FALSE),IF(AX253=$AS$4,VLOOKUP(AX253,$AS$4:$AU$4,2,FALSE),"")))))</f>
        <v/>
      </c>
      <c r="AZ253" s="47" t="str">
        <f>IF(MAX($AX$7:AX252)+1&gt;$AS$4,"",IF(AX253&lt;=$BC$7,"",IF(AX253&lt;=$BE$7,MID(VLOOKUP(AX253,BC$8:BD$299,2,FALSE),1,1),IF(AX253&lt;=MAX($BE$8:$BE$299),MID(VLOOKUP(AX253,BE$8:BF$299,2,FALSE),1,1),IF(AX253&lt;=$AS$4,VLOOKUP(AX253,$AS$4:$AU$4,3,FALSE),"")))))</f>
        <v/>
      </c>
      <c r="BA253" s="49" t="str">
        <f>IF(AND(BB253&lt;&gt;"",ISNA(VLOOKUP(BB253,BB$7:BB252,1,FALSE))),MAX(BA$7:BA252)+1,"")</f>
        <v/>
      </c>
      <c r="BB253" s="50" t="str">
        <f t="shared" si="187"/>
        <v/>
      </c>
      <c r="BC253" s="49" t="str">
        <f>IF(AND(BD253&lt;&gt;"",ISNA(VLOOKUP(BD253,BD$7:BD252,1,FALSE))),MAX(BC$7:BC252)+1,"")</f>
        <v/>
      </c>
      <c r="BD253" s="50" t="str">
        <f t="shared" si="188"/>
        <v/>
      </c>
      <c r="BE253" s="49" t="str">
        <f>IF(AND(BF253&lt;&gt;"",ISNA(VLOOKUP(BF253,BF$7:BF252,1,FALSE))),MAX(BE$7:BE252)+1,"")</f>
        <v/>
      </c>
      <c r="BF253" s="50" t="str">
        <f t="shared" si="189"/>
        <v/>
      </c>
      <c r="BG253" s="50" t="str">
        <f t="shared" si="190"/>
        <v xml:space="preserve">22x0,5 </v>
      </c>
      <c r="BH253" s="50" t="str">
        <f t="shared" si="191"/>
        <v xml:space="preserve">22x2 </v>
      </c>
      <c r="BI253" s="47" t="str">
        <f t="shared" si="192"/>
        <v/>
      </c>
      <c r="BJ253" s="47" t="str">
        <f t="shared" si="193"/>
        <v/>
      </c>
      <c r="BK253" s="47" t="str">
        <f t="shared" si="194"/>
        <v/>
      </c>
      <c r="BL253" s="47" t="str">
        <f t="shared" si="195"/>
        <v/>
      </c>
      <c r="BM253" s="47" t="str">
        <f t="shared" si="196"/>
        <v/>
      </c>
      <c r="BN253" s="51" t="str">
        <f t="shared" si="197"/>
        <v/>
      </c>
      <c r="BO253" s="51" t="str">
        <f t="shared" si="198"/>
        <v/>
      </c>
      <c r="BP253" s="51" t="str">
        <f t="shared" si="199"/>
        <v/>
      </c>
      <c r="BQ253" s="51" t="str">
        <f t="shared" si="200"/>
        <v/>
      </c>
      <c r="BR253" s="51" t="str">
        <f t="shared" si="201"/>
        <v/>
      </c>
      <c r="BS253" s="51" t="str">
        <f t="shared" si="202"/>
        <v/>
      </c>
      <c r="BT253" s="47" t="str">
        <f t="shared" si="203"/>
        <v/>
      </c>
      <c r="BU253" s="59" t="s">
        <v>1569</v>
      </c>
      <c r="BV253" s="48" t="s">
        <v>1850</v>
      </c>
      <c r="BW253" s="97"/>
      <c r="BX253" s="98"/>
      <c r="BY253" s="88"/>
      <c r="BZ253" s="99"/>
      <c r="CA253" s="100" t="s">
        <v>2394</v>
      </c>
      <c r="CB253" s="101" t="s">
        <v>1425</v>
      </c>
      <c r="CC253" s="101">
        <v>769</v>
      </c>
      <c r="CD253" s="100">
        <v>14.141666666666666</v>
      </c>
      <c r="CE253" s="103"/>
      <c r="CF253" s="101"/>
      <c r="CG253" s="101">
        <v>5.7960000000000003</v>
      </c>
      <c r="CH253" s="101"/>
      <c r="CI253" s="104"/>
      <c r="CJ253" s="105" t="s">
        <v>1425</v>
      </c>
      <c r="CL253" s="44"/>
      <c r="CN253" s="52">
        <f t="shared" si="204"/>
        <v>0</v>
      </c>
    </row>
    <row r="254" spans="1:92" ht="9.9499999999999993" hidden="1" customHeight="1" x14ac:dyDescent="0.2">
      <c r="A254" s="3"/>
      <c r="B254" s="3"/>
      <c r="C254" s="83" t="str">
        <f t="shared" si="225"/>
        <v/>
      </c>
      <c r="D254" s="83" t="str">
        <f t="shared" ref="D254:F254" si="267">IF($Q254&lt;&gt;"",IF(D108=0,"",D108),"")</f>
        <v/>
      </c>
      <c r="E254" s="83" t="str">
        <f t="shared" si="267"/>
        <v/>
      </c>
      <c r="F254" s="83" t="str">
        <f t="shared" si="267"/>
        <v/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136" t="str">
        <f t="shared" si="227"/>
        <v/>
      </c>
      <c r="R254" s="137" t="str">
        <f t="shared" si="228"/>
        <v/>
      </c>
      <c r="S254" s="121"/>
      <c r="T254" s="121"/>
      <c r="U254" s="83" t="str">
        <f t="shared" si="229"/>
        <v/>
      </c>
      <c r="V254" s="3"/>
      <c r="W254" s="3"/>
      <c r="X254" s="3"/>
      <c r="Y254" s="3"/>
      <c r="Z254" s="3"/>
      <c r="AA254" s="3"/>
      <c r="AB254" s="3"/>
      <c r="AC254" s="3"/>
      <c r="AD254" s="3" t="str">
        <f t="shared" ca="1" si="234"/>
        <v/>
      </c>
      <c r="AE254" s="3"/>
      <c r="AF254" s="3"/>
      <c r="AG254" s="3"/>
      <c r="AH254" s="3"/>
      <c r="AI254" s="3" t="str">
        <f t="shared" ca="1" si="262"/>
        <v/>
      </c>
      <c r="AJ254" s="3" t="str">
        <f t="shared" ca="1" si="263"/>
        <v/>
      </c>
      <c r="AK254" s="3"/>
      <c r="AL254" s="47" t="str">
        <f t="shared" ca="1" si="224"/>
        <v/>
      </c>
      <c r="AM254" s="119" t="str">
        <f t="shared" si="185"/>
        <v/>
      </c>
      <c r="AN254" s="118" t="str">
        <f ca="1">IF(AD254="","",IF(AD254="Min. objednávka",2-SUM($AN$7:AN253),IF(AD254="Spolu odhad",ROUND(SUM($AN$7:AN253),2),IF(AM254="","???",ROUND(AG254*AM254,2)))))</f>
        <v/>
      </c>
      <c r="AO254" s="3"/>
      <c r="AP254" s="3"/>
      <c r="AQ254" s="3"/>
      <c r="AR254" s="22">
        <f t="shared" si="186"/>
        <v>1</v>
      </c>
      <c r="AS254" s="3"/>
      <c r="AT254" s="3"/>
      <c r="AU254" s="3"/>
      <c r="AV254" s="3"/>
      <c r="AW254" s="3"/>
      <c r="AX254" s="47" t="str">
        <f>IF(MAX($AX$7:AX253)+1&lt;=$AS$4,MAX($AX$7:AX253)+1,"")</f>
        <v/>
      </c>
      <c r="AY254" s="47" t="str">
        <f>IF(MAX($AX$7:AX253)+1&gt;$AS$4,"",IF(AX254&lt;=$BC$7,VLOOKUP(AX254,BA$8:BB$299,2,FALSE),IF(AX254&lt;=$BE$7,VLOOKUP(AX254,BC$8:BD$299,2,FALSE),IF(AX254&lt;=MAX($BE$8:$BE$299),VLOOKUP(AX254,BE$8:BF$299,2,FALSE),IF(AX254=$AS$4,VLOOKUP(AX254,$AS$4:$AU$4,2,FALSE),"")))))</f>
        <v/>
      </c>
      <c r="AZ254" s="47" t="str">
        <f>IF(MAX($AX$7:AX253)+1&gt;$AS$4,"",IF(AX254&lt;=$BC$7,"",IF(AX254&lt;=$BE$7,MID(VLOOKUP(AX254,BC$8:BD$299,2,FALSE),1,1),IF(AX254&lt;=MAX($BE$8:$BE$299),MID(VLOOKUP(AX254,BE$8:BF$299,2,FALSE),1,1),IF(AX254&lt;=$AS$4,VLOOKUP(AX254,$AS$4:$AU$4,3,FALSE),"")))))</f>
        <v/>
      </c>
      <c r="BA254" s="49" t="str">
        <f>IF(AND(BB254&lt;&gt;"",ISNA(VLOOKUP(BB254,BB$7:BB253,1,FALSE))),MAX(BA$7:BA253)+1,"")</f>
        <v/>
      </c>
      <c r="BB254" s="50" t="str">
        <f t="shared" si="187"/>
        <v/>
      </c>
      <c r="BC254" s="49" t="str">
        <f>IF(AND(BD254&lt;&gt;"",ISNA(VLOOKUP(BD254,BD$7:BD253,1,FALSE))),MAX(BC$7:BC253)+1,"")</f>
        <v/>
      </c>
      <c r="BD254" s="50" t="str">
        <f t="shared" si="188"/>
        <v/>
      </c>
      <c r="BE254" s="49" t="str">
        <f>IF(AND(BF254&lt;&gt;"",ISNA(VLOOKUP(BF254,BF$7:BF253,1,FALSE))),MAX(BE$7:BE253)+1,"")</f>
        <v/>
      </c>
      <c r="BF254" s="50" t="str">
        <f t="shared" si="189"/>
        <v/>
      </c>
      <c r="BG254" s="50" t="str">
        <f t="shared" si="190"/>
        <v xml:space="preserve">22x0,5 </v>
      </c>
      <c r="BH254" s="50" t="str">
        <f t="shared" si="191"/>
        <v xml:space="preserve">22x2 </v>
      </c>
      <c r="BI254" s="47" t="str">
        <f t="shared" si="192"/>
        <v/>
      </c>
      <c r="BJ254" s="47" t="str">
        <f t="shared" si="193"/>
        <v/>
      </c>
      <c r="BK254" s="47" t="str">
        <f t="shared" si="194"/>
        <v/>
      </c>
      <c r="BL254" s="47" t="str">
        <f t="shared" si="195"/>
        <v/>
      </c>
      <c r="BM254" s="47" t="str">
        <f t="shared" si="196"/>
        <v/>
      </c>
      <c r="BN254" s="51" t="str">
        <f t="shared" si="197"/>
        <v/>
      </c>
      <c r="BO254" s="51" t="str">
        <f t="shared" si="198"/>
        <v/>
      </c>
      <c r="BP254" s="51" t="str">
        <f t="shared" si="199"/>
        <v/>
      </c>
      <c r="BQ254" s="51" t="str">
        <f t="shared" si="200"/>
        <v/>
      </c>
      <c r="BR254" s="51" t="str">
        <f t="shared" si="201"/>
        <v/>
      </c>
      <c r="BS254" s="51" t="str">
        <f t="shared" si="202"/>
        <v/>
      </c>
      <c r="BT254" s="47" t="str">
        <f t="shared" si="203"/>
        <v/>
      </c>
      <c r="BU254" s="59" t="s">
        <v>1570</v>
      </c>
      <c r="BV254" s="48" t="s">
        <v>1852</v>
      </c>
      <c r="BW254" s="97"/>
      <c r="BX254" s="98"/>
      <c r="BY254" s="88"/>
      <c r="BZ254" s="99"/>
      <c r="CA254" s="100" t="s">
        <v>2395</v>
      </c>
      <c r="CB254" s="101" t="s">
        <v>929</v>
      </c>
      <c r="CC254" s="101">
        <v>551</v>
      </c>
      <c r="CD254" s="100">
        <v>12.200000000000001</v>
      </c>
      <c r="CE254" s="103"/>
      <c r="CF254" s="101"/>
      <c r="CG254" s="101">
        <v>5.7960000000000003</v>
      </c>
      <c r="CH254" s="101"/>
      <c r="CI254" s="104"/>
      <c r="CJ254" s="105" t="s">
        <v>929</v>
      </c>
      <c r="CL254" s="44"/>
      <c r="CN254" s="52">
        <f t="shared" si="204"/>
        <v>0</v>
      </c>
    </row>
    <row r="255" spans="1:92" ht="9.9499999999999993" hidden="1" customHeight="1" x14ac:dyDescent="0.2">
      <c r="A255" s="3"/>
      <c r="B255" s="3"/>
      <c r="C255" s="83" t="str">
        <f t="shared" si="225"/>
        <v/>
      </c>
      <c r="D255" s="83" t="str">
        <f t="shared" ref="D255:F255" si="268">IF($Q255&lt;&gt;"",IF(D109=0,"",D109),"")</f>
        <v/>
      </c>
      <c r="E255" s="83" t="str">
        <f t="shared" si="268"/>
        <v/>
      </c>
      <c r="F255" s="83" t="str">
        <f t="shared" si="268"/>
        <v/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136" t="str">
        <f t="shared" si="227"/>
        <v/>
      </c>
      <c r="R255" s="137" t="str">
        <f t="shared" si="228"/>
        <v/>
      </c>
      <c r="S255" s="121"/>
      <c r="T255" s="121"/>
      <c r="U255" s="83" t="str">
        <f t="shared" si="229"/>
        <v/>
      </c>
      <c r="V255" s="3"/>
      <c r="W255" s="3"/>
      <c r="X255" s="3"/>
      <c r="Y255" s="3"/>
      <c r="Z255" s="3"/>
      <c r="AA255" s="3"/>
      <c r="AB255" s="3"/>
      <c r="AC255" s="3"/>
      <c r="AD255" s="3" t="str">
        <f t="shared" ref="AD255:AD286" ca="1" si="269">IF(ROW()-7&lt;=MAX($AX$8:$AX$307),CONCATENATE(IF(AZ259&lt;&gt;"","ABS ",""),VLOOKUP(ROW()-7,$AX$8:$AZ$307,2,FALSE)),"")</f>
        <v/>
      </c>
      <c r="AE255" s="3"/>
      <c r="AF255" s="3"/>
      <c r="AG255" s="3"/>
      <c r="AH255" s="3"/>
      <c r="AI255" s="3" t="str">
        <f t="shared" ca="1" si="262"/>
        <v/>
      </c>
      <c r="AJ255" s="3" t="str">
        <f t="shared" ca="1" si="263"/>
        <v/>
      </c>
      <c r="AK255" s="3"/>
      <c r="AL255" s="47" t="str">
        <f t="shared" ca="1" si="224"/>
        <v/>
      </c>
      <c r="AM255" s="119" t="str">
        <f t="shared" si="185"/>
        <v/>
      </c>
      <c r="AN255" s="118" t="str">
        <f ca="1">IF(AD255="","",IF(AD255="Min. objednávka",2-SUM($AN$7:AN254),IF(AD255="Spolu odhad",ROUND(SUM($AN$7:AN254),2),IF(AM255="","???",ROUND(AG255*AM255,2)))))</f>
        <v/>
      </c>
      <c r="AO255" s="3"/>
      <c r="AP255" s="3"/>
      <c r="AQ255" s="3"/>
      <c r="AR255" s="22">
        <f t="shared" si="186"/>
        <v>1</v>
      </c>
      <c r="AS255" s="3"/>
      <c r="AT255" s="3"/>
      <c r="AU255" s="3"/>
      <c r="AV255" s="3"/>
      <c r="AW255" s="3"/>
      <c r="AX255" s="47" t="str">
        <f>IF(MAX($AX$7:AX254)+1&lt;=$AS$4,MAX($AX$7:AX254)+1,"")</f>
        <v/>
      </c>
      <c r="AY255" s="47" t="str">
        <f>IF(MAX($AX$7:AX254)+1&gt;$AS$4,"",IF(AX255&lt;=$BC$7,VLOOKUP(AX255,BA$8:BB$299,2,FALSE),IF(AX255&lt;=$BE$7,VLOOKUP(AX255,BC$8:BD$299,2,FALSE),IF(AX255&lt;=MAX($BE$8:$BE$299),VLOOKUP(AX255,BE$8:BF$299,2,FALSE),IF(AX255=$AS$4,VLOOKUP(AX255,$AS$4:$AU$4,2,FALSE),"")))))</f>
        <v/>
      </c>
      <c r="AZ255" s="47" t="str">
        <f>IF(MAX($AX$7:AX254)+1&gt;$AS$4,"",IF(AX255&lt;=$BC$7,"",IF(AX255&lt;=$BE$7,MID(VLOOKUP(AX255,BC$8:BD$299,2,FALSE),1,1),IF(AX255&lt;=MAX($BE$8:$BE$299),MID(VLOOKUP(AX255,BE$8:BF$299,2,FALSE),1,1),IF(AX255&lt;=$AS$4,VLOOKUP(AX255,$AS$4:$AU$4,3,FALSE),"")))))</f>
        <v/>
      </c>
      <c r="BA255" s="49" t="str">
        <f>IF(AND(BB255&lt;&gt;"",ISNA(VLOOKUP(BB255,BB$7:BB254,1,FALSE))),MAX(BA$7:BA254)+1,"")</f>
        <v/>
      </c>
      <c r="BB255" s="50" t="str">
        <f t="shared" si="187"/>
        <v/>
      </c>
      <c r="BC255" s="49" t="str">
        <f>IF(AND(BD255&lt;&gt;"",ISNA(VLOOKUP(BD255,BD$7:BD254,1,FALSE))),MAX(BC$7:BC254)+1,"")</f>
        <v/>
      </c>
      <c r="BD255" s="50" t="str">
        <f t="shared" si="188"/>
        <v/>
      </c>
      <c r="BE255" s="49" t="str">
        <f>IF(AND(BF255&lt;&gt;"",ISNA(VLOOKUP(BF255,BF$7:BF254,1,FALSE))),MAX(BE$7:BE254)+1,"")</f>
        <v/>
      </c>
      <c r="BF255" s="50" t="str">
        <f t="shared" si="189"/>
        <v/>
      </c>
      <c r="BG255" s="50" t="str">
        <f t="shared" si="190"/>
        <v xml:space="preserve">22x0,5 </v>
      </c>
      <c r="BH255" s="50" t="str">
        <f t="shared" si="191"/>
        <v xml:space="preserve">22x2 </v>
      </c>
      <c r="BI255" s="47" t="str">
        <f t="shared" si="192"/>
        <v/>
      </c>
      <c r="BJ255" s="47" t="str">
        <f t="shared" si="193"/>
        <v/>
      </c>
      <c r="BK255" s="47" t="str">
        <f t="shared" si="194"/>
        <v/>
      </c>
      <c r="BL255" s="47" t="str">
        <f t="shared" si="195"/>
        <v/>
      </c>
      <c r="BM255" s="47" t="str">
        <f t="shared" si="196"/>
        <v/>
      </c>
      <c r="BN255" s="51" t="str">
        <f t="shared" si="197"/>
        <v/>
      </c>
      <c r="BO255" s="51" t="str">
        <f t="shared" si="198"/>
        <v/>
      </c>
      <c r="BP255" s="51" t="str">
        <f t="shared" si="199"/>
        <v/>
      </c>
      <c r="BQ255" s="51" t="str">
        <f t="shared" si="200"/>
        <v/>
      </c>
      <c r="BR255" s="51" t="str">
        <f t="shared" si="201"/>
        <v/>
      </c>
      <c r="BS255" s="51" t="str">
        <f t="shared" si="202"/>
        <v/>
      </c>
      <c r="BT255" s="47" t="str">
        <f t="shared" si="203"/>
        <v/>
      </c>
      <c r="BU255" s="59" t="s">
        <v>1571</v>
      </c>
      <c r="BV255" s="48" t="s">
        <v>1854</v>
      </c>
      <c r="BW255" s="97"/>
      <c r="BX255" s="98"/>
      <c r="BY255" s="88"/>
      <c r="BZ255" s="99"/>
      <c r="CA255" s="100" t="s">
        <v>2396</v>
      </c>
      <c r="CB255" s="101" t="s">
        <v>1426</v>
      </c>
      <c r="CC255" s="101">
        <v>770</v>
      </c>
      <c r="CD255" s="100">
        <v>14.141666666666666</v>
      </c>
      <c r="CE255" s="103"/>
      <c r="CF255" s="101"/>
      <c r="CG255" s="101">
        <v>5.7960000000000003</v>
      </c>
      <c r="CH255" s="101"/>
      <c r="CI255" s="104"/>
      <c r="CJ255" s="105" t="s">
        <v>1426</v>
      </c>
      <c r="CL255" s="44"/>
      <c r="CN255" s="52">
        <f t="shared" si="204"/>
        <v>0</v>
      </c>
    </row>
    <row r="256" spans="1:92" ht="9.9499999999999993" hidden="1" customHeight="1" x14ac:dyDescent="0.2">
      <c r="A256" s="3"/>
      <c r="B256" s="3"/>
      <c r="C256" s="83" t="str">
        <f t="shared" si="225"/>
        <v/>
      </c>
      <c r="D256" s="83" t="str">
        <f t="shared" ref="D256:F256" si="270">IF($Q256&lt;&gt;"",IF(D110=0,"",D110),"")</f>
        <v/>
      </c>
      <c r="E256" s="83" t="str">
        <f t="shared" si="270"/>
        <v/>
      </c>
      <c r="F256" s="83" t="str">
        <f t="shared" si="270"/>
        <v/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36" t="str">
        <f t="shared" si="227"/>
        <v/>
      </c>
      <c r="R256" s="137" t="str">
        <f t="shared" si="228"/>
        <v/>
      </c>
      <c r="S256" s="121"/>
      <c r="T256" s="121"/>
      <c r="U256" s="83" t="str">
        <f t="shared" si="229"/>
        <v/>
      </c>
      <c r="V256" s="3"/>
      <c r="W256" s="3"/>
      <c r="X256" s="3"/>
      <c r="Y256" s="3"/>
      <c r="Z256" s="3"/>
      <c r="AA256" s="3"/>
      <c r="AB256" s="3"/>
      <c r="AC256" s="3"/>
      <c r="AD256" s="3" t="str">
        <f t="shared" ca="1" si="269"/>
        <v/>
      </c>
      <c r="AE256" s="3"/>
      <c r="AF256" s="3"/>
      <c r="AG256" s="3"/>
      <c r="AH256" s="3"/>
      <c r="AI256" s="3" t="str">
        <f t="shared" ca="1" si="262"/>
        <v/>
      </c>
      <c r="AJ256" s="3" t="str">
        <f t="shared" ca="1" si="263"/>
        <v/>
      </c>
      <c r="AK256" s="3"/>
      <c r="AL256" s="47" t="str">
        <f t="shared" ca="1" si="224"/>
        <v/>
      </c>
      <c r="AM256" s="119" t="str">
        <f t="shared" si="185"/>
        <v/>
      </c>
      <c r="AN256" s="118" t="str">
        <f ca="1">IF(AD256="","",IF(AD256="Min. objednávka",2-SUM($AN$7:AN255),IF(AD256="Spolu odhad",ROUND(SUM($AN$7:AN255),2),IF(AM256="","???",ROUND(AG256*AM256,2)))))</f>
        <v/>
      </c>
      <c r="AO256" s="3"/>
      <c r="AP256" s="3"/>
      <c r="AQ256" s="3"/>
      <c r="AR256" s="22">
        <f t="shared" si="186"/>
        <v>1</v>
      </c>
      <c r="AS256" s="3"/>
      <c r="AT256" s="3"/>
      <c r="AU256" s="3"/>
      <c r="AV256" s="3"/>
      <c r="AW256" s="3"/>
      <c r="AX256" s="47" t="str">
        <f>IF(MAX($AX$7:AX255)+1&lt;=$AS$4,MAX($AX$7:AX255)+1,"")</f>
        <v/>
      </c>
      <c r="AY256" s="47" t="str">
        <f>IF(MAX($AX$7:AX255)+1&gt;$AS$4,"",IF(AX256&lt;=$BC$7,VLOOKUP(AX256,BA$8:BB$299,2,FALSE),IF(AX256&lt;=$BE$7,VLOOKUP(AX256,BC$8:BD$299,2,FALSE),IF(AX256&lt;=MAX($BE$8:$BE$299),VLOOKUP(AX256,BE$8:BF$299,2,FALSE),IF(AX256=$AS$4,VLOOKUP(AX256,$AS$4:$AU$4,2,FALSE),"")))))</f>
        <v/>
      </c>
      <c r="AZ256" s="47" t="str">
        <f>IF(MAX($AX$7:AX255)+1&gt;$AS$4,"",IF(AX256&lt;=$BC$7,"",IF(AX256&lt;=$BE$7,MID(VLOOKUP(AX256,BC$8:BD$299,2,FALSE),1,1),IF(AX256&lt;=MAX($BE$8:$BE$299),MID(VLOOKUP(AX256,BE$8:BF$299,2,FALSE),1,1),IF(AX256&lt;=$AS$4,VLOOKUP(AX256,$AS$4:$AU$4,3,FALSE),"")))))</f>
        <v/>
      </c>
      <c r="BA256" s="49" t="str">
        <f>IF(AND(BB256&lt;&gt;"",ISNA(VLOOKUP(BB256,BB$7:BB255,1,FALSE))),MAX(BA$7:BA255)+1,"")</f>
        <v/>
      </c>
      <c r="BB256" s="50" t="str">
        <f t="shared" si="187"/>
        <v/>
      </c>
      <c r="BC256" s="49" t="str">
        <f>IF(AND(BD256&lt;&gt;"",ISNA(VLOOKUP(BD256,BD$7:BD255,1,FALSE))),MAX(BC$7:BC255)+1,"")</f>
        <v/>
      </c>
      <c r="BD256" s="50" t="str">
        <f t="shared" si="188"/>
        <v/>
      </c>
      <c r="BE256" s="49" t="str">
        <f>IF(AND(BF256&lt;&gt;"",ISNA(VLOOKUP(BF256,BF$7:BF255,1,FALSE))),MAX(BE$7:BE255)+1,"")</f>
        <v/>
      </c>
      <c r="BF256" s="50" t="str">
        <f t="shared" si="189"/>
        <v/>
      </c>
      <c r="BG256" s="50" t="str">
        <f t="shared" si="190"/>
        <v xml:space="preserve">22x0,5 </v>
      </c>
      <c r="BH256" s="50" t="str">
        <f t="shared" si="191"/>
        <v xml:space="preserve">22x2 </v>
      </c>
      <c r="BI256" s="47" t="str">
        <f t="shared" si="192"/>
        <v/>
      </c>
      <c r="BJ256" s="47" t="str">
        <f t="shared" si="193"/>
        <v/>
      </c>
      <c r="BK256" s="47" t="str">
        <f t="shared" si="194"/>
        <v/>
      </c>
      <c r="BL256" s="47" t="str">
        <f t="shared" si="195"/>
        <v/>
      </c>
      <c r="BM256" s="47" t="str">
        <f t="shared" si="196"/>
        <v/>
      </c>
      <c r="BN256" s="51" t="str">
        <f t="shared" si="197"/>
        <v/>
      </c>
      <c r="BO256" s="51" t="str">
        <f t="shared" si="198"/>
        <v/>
      </c>
      <c r="BP256" s="51" t="str">
        <f t="shared" si="199"/>
        <v/>
      </c>
      <c r="BQ256" s="51" t="str">
        <f t="shared" si="200"/>
        <v/>
      </c>
      <c r="BR256" s="51" t="str">
        <f t="shared" si="201"/>
        <v/>
      </c>
      <c r="BS256" s="51" t="str">
        <f t="shared" si="202"/>
        <v/>
      </c>
      <c r="BT256" s="47" t="str">
        <f t="shared" si="203"/>
        <v/>
      </c>
      <c r="BU256" s="59" t="s">
        <v>1572</v>
      </c>
      <c r="BV256" s="48" t="s">
        <v>1856</v>
      </c>
      <c r="BW256" s="97"/>
      <c r="BX256" s="98"/>
      <c r="BY256" s="88"/>
      <c r="BZ256" s="99"/>
      <c r="CA256" s="100" t="s">
        <v>2397</v>
      </c>
      <c r="CB256" s="101" t="s">
        <v>930</v>
      </c>
      <c r="CC256" s="101">
        <v>552</v>
      </c>
      <c r="CD256" s="100">
        <v>11.525</v>
      </c>
      <c r="CE256" s="103"/>
      <c r="CF256" s="101"/>
      <c r="CG256" s="101">
        <v>5.7960000000000003</v>
      </c>
      <c r="CH256" s="101"/>
      <c r="CI256" s="104"/>
      <c r="CJ256" s="105" t="s">
        <v>930</v>
      </c>
      <c r="CL256" s="44"/>
      <c r="CN256" s="52">
        <f t="shared" si="204"/>
        <v>0</v>
      </c>
    </row>
    <row r="257" spans="1:92" ht="9.9499999999999993" hidden="1" customHeight="1" x14ac:dyDescent="0.2">
      <c r="A257" s="3"/>
      <c r="B257" s="3"/>
      <c r="C257" s="83" t="str">
        <f t="shared" si="225"/>
        <v/>
      </c>
      <c r="D257" s="83" t="str">
        <f t="shared" ref="D257:F257" si="271">IF($Q257&lt;&gt;"",IF(D111=0,"",D111),"")</f>
        <v/>
      </c>
      <c r="E257" s="83" t="str">
        <f t="shared" si="271"/>
        <v/>
      </c>
      <c r="F257" s="83" t="str">
        <f t="shared" si="271"/>
        <v/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136" t="str">
        <f t="shared" si="227"/>
        <v/>
      </c>
      <c r="R257" s="137" t="str">
        <f t="shared" si="228"/>
        <v/>
      </c>
      <c r="S257" s="121"/>
      <c r="T257" s="121"/>
      <c r="U257" s="83" t="str">
        <f t="shared" si="229"/>
        <v/>
      </c>
      <c r="V257" s="3"/>
      <c r="W257" s="3"/>
      <c r="X257" s="3"/>
      <c r="Y257" s="3"/>
      <c r="Z257" s="3"/>
      <c r="AA257" s="3"/>
      <c r="AB257" s="3"/>
      <c r="AC257" s="3"/>
      <c r="AD257" s="3" t="str">
        <f t="shared" ca="1" si="269"/>
        <v/>
      </c>
      <c r="AE257" s="3"/>
      <c r="AF257" s="3"/>
      <c r="AG257" s="3"/>
      <c r="AH257" s="3"/>
      <c r="AI257" s="3" t="str">
        <f t="shared" ca="1" si="262"/>
        <v/>
      </c>
      <c r="AJ257" s="3" t="str">
        <f t="shared" ca="1" si="263"/>
        <v/>
      </c>
      <c r="AK257" s="3"/>
      <c r="AL257" s="47" t="str">
        <f t="shared" ca="1" si="224"/>
        <v/>
      </c>
      <c r="AM257" s="119" t="str">
        <f t="shared" si="185"/>
        <v/>
      </c>
      <c r="AN257" s="118" t="str">
        <f ca="1">IF(AD257="","",IF(AD257="Min. objednávka",2-SUM($AN$7:AN256),IF(AD257="Spolu odhad",ROUND(SUM($AN$7:AN256),2),IF(AM257="","???",ROUND(AG257*AM257,2)))))</f>
        <v/>
      </c>
      <c r="AO257" s="3"/>
      <c r="AP257" s="3"/>
      <c r="AQ257" s="3"/>
      <c r="AR257" s="22">
        <f t="shared" si="186"/>
        <v>1</v>
      </c>
      <c r="AS257" s="3"/>
      <c r="AT257" s="3"/>
      <c r="AU257" s="3"/>
      <c r="AV257" s="3"/>
      <c r="AW257" s="3"/>
      <c r="AX257" s="47" t="str">
        <f>IF(MAX($AX$7:AX256)+1&lt;=$AS$4,MAX($AX$7:AX256)+1,"")</f>
        <v/>
      </c>
      <c r="AY257" s="47" t="str">
        <f>IF(MAX($AX$7:AX256)+1&gt;$AS$4,"",IF(AX257&lt;=$BC$7,VLOOKUP(AX257,BA$8:BB$299,2,FALSE),IF(AX257&lt;=$BE$7,VLOOKUP(AX257,BC$8:BD$299,2,FALSE),IF(AX257&lt;=MAX($BE$8:$BE$299),VLOOKUP(AX257,BE$8:BF$299,2,FALSE),IF(AX257=$AS$4,VLOOKUP(AX257,$AS$4:$AU$4,2,FALSE),"")))))</f>
        <v/>
      </c>
      <c r="AZ257" s="47" t="str">
        <f>IF(MAX($AX$7:AX256)+1&gt;$AS$4,"",IF(AX257&lt;=$BC$7,"",IF(AX257&lt;=$BE$7,MID(VLOOKUP(AX257,BC$8:BD$299,2,FALSE),1,1),IF(AX257&lt;=MAX($BE$8:$BE$299),MID(VLOOKUP(AX257,BE$8:BF$299,2,FALSE),1,1),IF(AX257&lt;=$AS$4,VLOOKUP(AX257,$AS$4:$AU$4,3,FALSE),"")))))</f>
        <v/>
      </c>
      <c r="BA257" s="49" t="str">
        <f>IF(AND(BB257&lt;&gt;"",ISNA(VLOOKUP(BB257,BB$7:BB256,1,FALSE))),MAX(BA$7:BA256)+1,"")</f>
        <v/>
      </c>
      <c r="BB257" s="50" t="str">
        <f t="shared" si="187"/>
        <v/>
      </c>
      <c r="BC257" s="49" t="str">
        <f>IF(AND(BD257&lt;&gt;"",ISNA(VLOOKUP(BD257,BD$7:BD256,1,FALSE))),MAX(BC$7:BC256)+1,"")</f>
        <v/>
      </c>
      <c r="BD257" s="50" t="str">
        <f t="shared" si="188"/>
        <v/>
      </c>
      <c r="BE257" s="49" t="str">
        <f>IF(AND(BF257&lt;&gt;"",ISNA(VLOOKUP(BF257,BF$7:BF256,1,FALSE))),MAX(BE$7:BE256)+1,"")</f>
        <v/>
      </c>
      <c r="BF257" s="50" t="str">
        <f t="shared" si="189"/>
        <v/>
      </c>
      <c r="BG257" s="50" t="str">
        <f t="shared" si="190"/>
        <v xml:space="preserve">22x0,5 </v>
      </c>
      <c r="BH257" s="50" t="str">
        <f t="shared" si="191"/>
        <v xml:space="preserve">22x2 </v>
      </c>
      <c r="BI257" s="47" t="str">
        <f t="shared" si="192"/>
        <v/>
      </c>
      <c r="BJ257" s="47" t="str">
        <f t="shared" si="193"/>
        <v/>
      </c>
      <c r="BK257" s="47" t="str">
        <f t="shared" si="194"/>
        <v/>
      </c>
      <c r="BL257" s="47" t="str">
        <f t="shared" si="195"/>
        <v/>
      </c>
      <c r="BM257" s="47" t="str">
        <f t="shared" si="196"/>
        <v/>
      </c>
      <c r="BN257" s="51" t="str">
        <f t="shared" si="197"/>
        <v/>
      </c>
      <c r="BO257" s="51" t="str">
        <f t="shared" si="198"/>
        <v/>
      </c>
      <c r="BP257" s="51" t="str">
        <f t="shared" si="199"/>
        <v/>
      </c>
      <c r="BQ257" s="51" t="str">
        <f t="shared" si="200"/>
        <v/>
      </c>
      <c r="BR257" s="51" t="str">
        <f t="shared" si="201"/>
        <v/>
      </c>
      <c r="BS257" s="51" t="str">
        <f t="shared" si="202"/>
        <v/>
      </c>
      <c r="BT257" s="47" t="str">
        <f t="shared" si="203"/>
        <v/>
      </c>
      <c r="BU257" s="59" t="s">
        <v>1573</v>
      </c>
      <c r="BV257" s="48" t="s">
        <v>1858</v>
      </c>
      <c r="BW257" s="97"/>
      <c r="BX257" s="98"/>
      <c r="BY257" s="88"/>
      <c r="BZ257" s="99"/>
      <c r="CA257" s="100" t="s">
        <v>2399</v>
      </c>
      <c r="CB257" s="101" t="s">
        <v>235</v>
      </c>
      <c r="CC257" s="101">
        <v>553</v>
      </c>
      <c r="CD257" s="100">
        <v>9.375</v>
      </c>
      <c r="CE257" s="103"/>
      <c r="CF257" s="101"/>
      <c r="CG257" s="101">
        <v>5.7960000000000003</v>
      </c>
      <c r="CH257" s="101"/>
      <c r="CI257" s="104"/>
      <c r="CJ257" s="105" t="s">
        <v>235</v>
      </c>
      <c r="CL257" s="44"/>
      <c r="CN257" s="52">
        <f t="shared" si="204"/>
        <v>0</v>
      </c>
    </row>
    <row r="258" spans="1:92" ht="9.9499999999999993" hidden="1" customHeight="1" x14ac:dyDescent="0.2">
      <c r="A258" s="3"/>
      <c r="B258" s="3"/>
      <c r="C258" s="83" t="str">
        <f t="shared" si="225"/>
        <v/>
      </c>
      <c r="D258" s="83" t="str">
        <f t="shared" ref="D258:F258" si="272">IF($Q258&lt;&gt;"",IF(D112=0,"",D112),"")</f>
        <v/>
      </c>
      <c r="E258" s="83" t="str">
        <f t="shared" si="272"/>
        <v/>
      </c>
      <c r="F258" s="83" t="str">
        <f t="shared" si="272"/>
        <v/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36" t="str">
        <f t="shared" si="227"/>
        <v/>
      </c>
      <c r="R258" s="137" t="str">
        <f t="shared" si="228"/>
        <v/>
      </c>
      <c r="S258" s="121"/>
      <c r="T258" s="121"/>
      <c r="U258" s="83" t="str">
        <f t="shared" si="229"/>
        <v/>
      </c>
      <c r="V258" s="3"/>
      <c r="W258" s="3"/>
      <c r="X258" s="3"/>
      <c r="Y258" s="3"/>
      <c r="Z258" s="3"/>
      <c r="AA258" s="3"/>
      <c r="AB258" s="3"/>
      <c r="AC258" s="3"/>
      <c r="AD258" s="3" t="str">
        <f t="shared" ca="1" si="269"/>
        <v/>
      </c>
      <c r="AE258" s="3"/>
      <c r="AF258" s="3"/>
      <c r="AG258" s="3"/>
      <c r="AH258" s="3"/>
      <c r="AI258" s="3" t="str">
        <f t="shared" ca="1" si="262"/>
        <v/>
      </c>
      <c r="AJ258" s="3" t="str">
        <f t="shared" ca="1" si="263"/>
        <v/>
      </c>
      <c r="AK258" s="3"/>
      <c r="AL258" s="47" t="str">
        <f t="shared" ca="1" si="224"/>
        <v/>
      </c>
      <c r="AM258" s="119" t="str">
        <f t="shared" si="185"/>
        <v/>
      </c>
      <c r="AN258" s="118" t="str">
        <f ca="1">IF(AD258="","",IF(AD258="Min. objednávka",2-SUM($AN$7:AN257),IF(AD258="Spolu odhad",ROUND(SUM($AN$7:AN257),2),IF(AM258="","???",ROUND(AG258*AM258,2)))))</f>
        <v/>
      </c>
      <c r="AO258" s="3"/>
      <c r="AP258" s="3"/>
      <c r="AQ258" s="3"/>
      <c r="AR258" s="22">
        <f t="shared" si="186"/>
        <v>1</v>
      </c>
      <c r="AS258" s="3"/>
      <c r="AT258" s="3"/>
      <c r="AU258" s="3"/>
      <c r="AV258" s="3"/>
      <c r="AW258" s="3"/>
      <c r="AX258" s="47" t="str">
        <f>IF(MAX($AX$7:AX257)+1&lt;=$AS$4,MAX($AX$7:AX257)+1,"")</f>
        <v/>
      </c>
      <c r="AY258" s="47" t="str">
        <f>IF(MAX($AX$7:AX257)+1&gt;$AS$4,"",IF(AX258&lt;=$BC$7,VLOOKUP(AX258,BA$8:BB$299,2,FALSE),IF(AX258&lt;=$BE$7,VLOOKUP(AX258,BC$8:BD$299,2,FALSE),IF(AX258&lt;=MAX($BE$8:$BE$299),VLOOKUP(AX258,BE$8:BF$299,2,FALSE),IF(AX258=$AS$4,VLOOKUP(AX258,$AS$4:$AU$4,2,FALSE),"")))))</f>
        <v/>
      </c>
      <c r="AZ258" s="47" t="str">
        <f>IF(MAX($AX$7:AX257)+1&gt;$AS$4,"",IF(AX258&lt;=$BC$7,"",IF(AX258&lt;=$BE$7,MID(VLOOKUP(AX258,BC$8:BD$299,2,FALSE),1,1),IF(AX258&lt;=MAX($BE$8:$BE$299),MID(VLOOKUP(AX258,BE$8:BF$299,2,FALSE),1,1),IF(AX258&lt;=$AS$4,VLOOKUP(AX258,$AS$4:$AU$4,3,FALSE),"")))))</f>
        <v/>
      </c>
      <c r="BA258" s="49" t="str">
        <f>IF(AND(BB258&lt;&gt;"",ISNA(VLOOKUP(BB258,BB$7:BB257,1,FALSE))),MAX(BA$7:BA257)+1,"")</f>
        <v/>
      </c>
      <c r="BB258" s="50" t="str">
        <f t="shared" si="187"/>
        <v/>
      </c>
      <c r="BC258" s="49" t="str">
        <f>IF(AND(BD258&lt;&gt;"",ISNA(VLOOKUP(BD258,BD$7:BD257,1,FALSE))),MAX(BC$7:BC257)+1,"")</f>
        <v/>
      </c>
      <c r="BD258" s="50" t="str">
        <f t="shared" si="188"/>
        <v/>
      </c>
      <c r="BE258" s="49" t="str">
        <f>IF(AND(BF258&lt;&gt;"",ISNA(VLOOKUP(BF258,BF$7:BF257,1,FALSE))),MAX(BE$7:BE257)+1,"")</f>
        <v/>
      </c>
      <c r="BF258" s="50" t="str">
        <f t="shared" si="189"/>
        <v/>
      </c>
      <c r="BG258" s="50" t="str">
        <f t="shared" si="190"/>
        <v xml:space="preserve">22x0,5 </v>
      </c>
      <c r="BH258" s="50" t="str">
        <f t="shared" si="191"/>
        <v xml:space="preserve">22x2 </v>
      </c>
      <c r="BI258" s="47" t="str">
        <f t="shared" si="192"/>
        <v/>
      </c>
      <c r="BJ258" s="47" t="str">
        <f t="shared" si="193"/>
        <v/>
      </c>
      <c r="BK258" s="47" t="str">
        <f t="shared" si="194"/>
        <v/>
      </c>
      <c r="BL258" s="47" t="str">
        <f t="shared" si="195"/>
        <v/>
      </c>
      <c r="BM258" s="47" t="str">
        <f t="shared" si="196"/>
        <v/>
      </c>
      <c r="BN258" s="51" t="str">
        <f t="shared" si="197"/>
        <v/>
      </c>
      <c r="BO258" s="51" t="str">
        <f t="shared" si="198"/>
        <v/>
      </c>
      <c r="BP258" s="51" t="str">
        <f t="shared" si="199"/>
        <v/>
      </c>
      <c r="BQ258" s="51" t="str">
        <f t="shared" si="200"/>
        <v/>
      </c>
      <c r="BR258" s="51" t="str">
        <f t="shared" si="201"/>
        <v/>
      </c>
      <c r="BS258" s="51" t="str">
        <f t="shared" si="202"/>
        <v/>
      </c>
      <c r="BT258" s="47" t="str">
        <f t="shared" si="203"/>
        <v/>
      </c>
      <c r="BU258" s="59" t="s">
        <v>1574</v>
      </c>
      <c r="BV258" s="48" t="s">
        <v>1860</v>
      </c>
      <c r="BW258" s="97"/>
      <c r="BX258" s="98"/>
      <c r="BY258" s="88"/>
      <c r="BZ258" s="99"/>
      <c r="CA258" s="100" t="s">
        <v>2400</v>
      </c>
      <c r="CB258" s="101" t="s">
        <v>236</v>
      </c>
      <c r="CC258" s="101">
        <v>554</v>
      </c>
      <c r="CD258" s="100">
        <v>10.566666666666666</v>
      </c>
      <c r="CE258" s="103"/>
      <c r="CF258" s="101"/>
      <c r="CG258" s="101">
        <v>5.7960000000000003</v>
      </c>
      <c r="CH258" s="101"/>
      <c r="CI258" s="104"/>
      <c r="CJ258" s="105" t="s">
        <v>236</v>
      </c>
      <c r="CL258" s="44"/>
      <c r="CN258" s="52">
        <f t="shared" si="204"/>
        <v>0</v>
      </c>
    </row>
    <row r="259" spans="1:92" ht="9.9499999999999993" hidden="1" customHeight="1" x14ac:dyDescent="0.2">
      <c r="A259" s="3"/>
      <c r="B259" s="3"/>
      <c r="C259" s="83" t="str">
        <f t="shared" si="225"/>
        <v/>
      </c>
      <c r="D259" s="83" t="str">
        <f t="shared" ref="D259:F259" si="273">IF($Q259&lt;&gt;"",IF(D113=0,"",D113),"")</f>
        <v/>
      </c>
      <c r="E259" s="83" t="str">
        <f t="shared" si="273"/>
        <v/>
      </c>
      <c r="F259" s="83" t="str">
        <f t="shared" si="273"/>
        <v/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136" t="str">
        <f t="shared" si="227"/>
        <v/>
      </c>
      <c r="R259" s="137" t="str">
        <f t="shared" si="228"/>
        <v/>
      </c>
      <c r="S259" s="121"/>
      <c r="T259" s="121"/>
      <c r="U259" s="83" t="str">
        <f t="shared" si="229"/>
        <v/>
      </c>
      <c r="V259" s="3"/>
      <c r="W259" s="3"/>
      <c r="X259" s="3"/>
      <c r="Y259" s="3"/>
      <c r="Z259" s="3"/>
      <c r="AA259" s="3"/>
      <c r="AB259" s="3"/>
      <c r="AC259" s="3"/>
      <c r="AD259" s="3" t="str">
        <f t="shared" ca="1" si="269"/>
        <v/>
      </c>
      <c r="AE259" s="3"/>
      <c r="AF259" s="3"/>
      <c r="AG259" s="3"/>
      <c r="AH259" s="3"/>
      <c r="AI259" s="3" t="str">
        <f t="shared" ca="1" si="262"/>
        <v/>
      </c>
      <c r="AJ259" s="3" t="str">
        <f t="shared" ca="1" si="263"/>
        <v/>
      </c>
      <c r="AK259" s="3"/>
      <c r="AL259" s="47" t="str">
        <f t="shared" ca="1" si="224"/>
        <v/>
      </c>
      <c r="AM259" s="119" t="str">
        <f t="shared" si="185"/>
        <v/>
      </c>
      <c r="AN259" s="118" t="str">
        <f ca="1">IF(AD259="","",IF(AD259="Min. objednávka",2-SUM($AN$7:AN258),IF(AD259="Spolu odhad",ROUND(SUM($AN$7:AN258),2),IF(AM259="","???",ROUND(AG259*AM259,2)))))</f>
        <v/>
      </c>
      <c r="AO259" s="3"/>
      <c r="AP259" s="3"/>
      <c r="AQ259" s="3"/>
      <c r="AR259" s="22">
        <f t="shared" si="186"/>
        <v>1</v>
      </c>
      <c r="AS259" s="3"/>
      <c r="AT259" s="3"/>
      <c r="AU259" s="3"/>
      <c r="AV259" s="3"/>
      <c r="AW259" s="3"/>
      <c r="AX259" s="47" t="str">
        <f>IF(MAX($AX$7:AX258)+1&lt;=$AS$4,MAX($AX$7:AX258)+1,"")</f>
        <v/>
      </c>
      <c r="AY259" s="47" t="str">
        <f>IF(MAX($AX$7:AX258)+1&gt;$AS$4,"",IF(AX259&lt;=$BC$7,VLOOKUP(AX259,BA$8:BB$299,2,FALSE),IF(AX259&lt;=$BE$7,VLOOKUP(AX259,BC$8:BD$299,2,FALSE),IF(AX259&lt;=MAX($BE$8:$BE$299),VLOOKUP(AX259,BE$8:BF$299,2,FALSE),IF(AX259=$AS$4,VLOOKUP(AX259,$AS$4:$AU$4,2,FALSE),"")))))</f>
        <v/>
      </c>
      <c r="AZ259" s="47" t="str">
        <f>IF(MAX($AX$7:AX258)+1&gt;$AS$4,"",IF(AX259&lt;=$BC$7,"",IF(AX259&lt;=$BE$7,MID(VLOOKUP(AX259,BC$8:BD$299,2,FALSE),1,1),IF(AX259&lt;=MAX($BE$8:$BE$299),MID(VLOOKUP(AX259,BE$8:BF$299,2,FALSE),1,1),IF(AX259&lt;=$AS$4,VLOOKUP(AX259,$AS$4:$AU$4,3,FALSE),"")))))</f>
        <v/>
      </c>
      <c r="BA259" s="49" t="str">
        <f>IF(AND(BB259&lt;&gt;"",ISNA(VLOOKUP(BB259,BB$7:BB258,1,FALSE))),MAX(BA$7:BA258)+1,"")</f>
        <v/>
      </c>
      <c r="BB259" s="50" t="str">
        <f t="shared" si="187"/>
        <v/>
      </c>
      <c r="BC259" s="49" t="str">
        <f>IF(AND(BD259&lt;&gt;"",ISNA(VLOOKUP(BD259,BD$7:BD258,1,FALSE))),MAX(BC$7:BC258)+1,"")</f>
        <v/>
      </c>
      <c r="BD259" s="50" t="str">
        <f t="shared" si="188"/>
        <v/>
      </c>
      <c r="BE259" s="49" t="str">
        <f>IF(AND(BF259&lt;&gt;"",ISNA(VLOOKUP(BF259,BF$7:BF258,1,FALSE))),MAX(BE$7:BE258)+1,"")</f>
        <v/>
      </c>
      <c r="BF259" s="50" t="str">
        <f t="shared" si="189"/>
        <v/>
      </c>
      <c r="BG259" s="50" t="str">
        <f t="shared" si="190"/>
        <v xml:space="preserve">22x0,5 </v>
      </c>
      <c r="BH259" s="50" t="str">
        <f t="shared" si="191"/>
        <v xml:space="preserve">22x2 </v>
      </c>
      <c r="BI259" s="47" t="str">
        <f t="shared" si="192"/>
        <v/>
      </c>
      <c r="BJ259" s="47" t="str">
        <f t="shared" si="193"/>
        <v/>
      </c>
      <c r="BK259" s="47" t="str">
        <f t="shared" si="194"/>
        <v/>
      </c>
      <c r="BL259" s="47" t="str">
        <f t="shared" si="195"/>
        <v/>
      </c>
      <c r="BM259" s="47" t="str">
        <f t="shared" si="196"/>
        <v/>
      </c>
      <c r="BN259" s="51" t="str">
        <f t="shared" si="197"/>
        <v/>
      </c>
      <c r="BO259" s="51" t="str">
        <f t="shared" si="198"/>
        <v/>
      </c>
      <c r="BP259" s="51" t="str">
        <f t="shared" si="199"/>
        <v/>
      </c>
      <c r="BQ259" s="51" t="str">
        <f t="shared" si="200"/>
        <v/>
      </c>
      <c r="BR259" s="51" t="str">
        <f t="shared" si="201"/>
        <v/>
      </c>
      <c r="BS259" s="51" t="str">
        <f t="shared" si="202"/>
        <v/>
      </c>
      <c r="BT259" s="47" t="str">
        <f t="shared" si="203"/>
        <v/>
      </c>
      <c r="BU259" s="59" t="s">
        <v>1575</v>
      </c>
      <c r="BV259" s="48" t="s">
        <v>1862</v>
      </c>
      <c r="BW259" s="97"/>
      <c r="BX259" s="98"/>
      <c r="BY259" s="88"/>
      <c r="BZ259" s="99"/>
      <c r="CA259" s="100" t="s">
        <v>2401</v>
      </c>
      <c r="CB259" s="101" t="s">
        <v>237</v>
      </c>
      <c r="CC259" s="101">
        <v>555</v>
      </c>
      <c r="CD259" s="100">
        <v>10.816666666666668</v>
      </c>
      <c r="CE259" s="103"/>
      <c r="CF259" s="101"/>
      <c r="CG259" s="101">
        <v>5.7960000000000003</v>
      </c>
      <c r="CH259" s="101"/>
      <c r="CI259" s="104"/>
      <c r="CJ259" s="105" t="s">
        <v>237</v>
      </c>
      <c r="CL259" s="44"/>
      <c r="CN259" s="52">
        <f t="shared" si="204"/>
        <v>0</v>
      </c>
    </row>
    <row r="260" spans="1:92" ht="9.9499999999999993" hidden="1" customHeight="1" x14ac:dyDescent="0.2">
      <c r="A260" s="3"/>
      <c r="B260" s="3"/>
      <c r="C260" s="83" t="str">
        <f t="shared" si="225"/>
        <v/>
      </c>
      <c r="D260" s="83" t="str">
        <f t="shared" ref="D260:F260" si="274">IF($Q260&lt;&gt;"",IF(D114=0,"",D114),"")</f>
        <v/>
      </c>
      <c r="E260" s="83" t="str">
        <f t="shared" si="274"/>
        <v/>
      </c>
      <c r="F260" s="83" t="str">
        <f t="shared" si="274"/>
        <v/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136" t="str">
        <f t="shared" si="227"/>
        <v/>
      </c>
      <c r="R260" s="137" t="str">
        <f t="shared" si="228"/>
        <v/>
      </c>
      <c r="S260" s="121"/>
      <c r="T260" s="121"/>
      <c r="U260" s="83" t="str">
        <f t="shared" si="229"/>
        <v/>
      </c>
      <c r="V260" s="3"/>
      <c r="W260" s="3"/>
      <c r="X260" s="3"/>
      <c r="Y260" s="3"/>
      <c r="Z260" s="3"/>
      <c r="AA260" s="3"/>
      <c r="AB260" s="3"/>
      <c r="AC260" s="3"/>
      <c r="AD260" s="3" t="str">
        <f t="shared" ca="1" si="269"/>
        <v/>
      </c>
      <c r="AE260" s="3"/>
      <c r="AF260" s="3"/>
      <c r="AG260" s="3"/>
      <c r="AH260" s="3"/>
      <c r="AI260" s="3" t="str">
        <f t="shared" ca="1" si="262"/>
        <v/>
      </c>
      <c r="AJ260" s="3" t="str">
        <f t="shared" ca="1" si="263"/>
        <v/>
      </c>
      <c r="AK260" s="3"/>
      <c r="AL260" s="47" t="str">
        <f t="shared" ca="1" si="224"/>
        <v/>
      </c>
      <c r="AM260" s="119" t="str">
        <f t="shared" si="185"/>
        <v/>
      </c>
      <c r="AN260" s="118" t="str">
        <f ca="1">IF(AD260="","",IF(AD260="Min. objednávka",2-SUM($AN$7:AN259),IF(AD260="Spolu odhad",ROUND(SUM($AN$7:AN259),2),IF(AM260="","???",ROUND(AG260*AM260,2)))))</f>
        <v/>
      </c>
      <c r="AO260" s="3"/>
      <c r="AP260" s="3"/>
      <c r="AQ260" s="3"/>
      <c r="AR260" s="22">
        <f t="shared" si="186"/>
        <v>1</v>
      </c>
      <c r="AS260" s="3"/>
      <c r="AT260" s="3"/>
      <c r="AU260" s="3"/>
      <c r="AV260" s="3"/>
      <c r="AW260" s="3"/>
      <c r="AX260" s="47" t="str">
        <f>IF(MAX($AX$7:AX259)+1&lt;=$AS$4,MAX($AX$7:AX259)+1,"")</f>
        <v/>
      </c>
      <c r="AY260" s="47" t="str">
        <f>IF(MAX($AX$7:AX259)+1&gt;$AS$4,"",IF(AX260&lt;=$BC$7,VLOOKUP(AX260,BA$8:BB$299,2,FALSE),IF(AX260&lt;=$BE$7,VLOOKUP(AX260,BC$8:BD$299,2,FALSE),IF(AX260&lt;=MAX($BE$8:$BE$299),VLOOKUP(AX260,BE$8:BF$299,2,FALSE),IF(AX260=$AS$4,VLOOKUP(AX260,$AS$4:$AU$4,2,FALSE),"")))))</f>
        <v/>
      </c>
      <c r="AZ260" s="47" t="str">
        <f>IF(MAX($AX$7:AX259)+1&gt;$AS$4,"",IF(AX260&lt;=$BC$7,"",IF(AX260&lt;=$BE$7,MID(VLOOKUP(AX260,BC$8:BD$299,2,FALSE),1,1),IF(AX260&lt;=MAX($BE$8:$BE$299),MID(VLOOKUP(AX260,BE$8:BF$299,2,FALSE),1,1),IF(AX260&lt;=$AS$4,VLOOKUP(AX260,$AS$4:$AU$4,3,FALSE),"")))))</f>
        <v/>
      </c>
      <c r="BA260" s="49" t="str">
        <f>IF(AND(BB260&lt;&gt;"",ISNA(VLOOKUP(BB260,BB$7:BB259,1,FALSE))),MAX(BA$7:BA259)+1,"")</f>
        <v/>
      </c>
      <c r="BB260" s="50" t="str">
        <f t="shared" si="187"/>
        <v/>
      </c>
      <c r="BC260" s="49" t="str">
        <f>IF(AND(BD260&lt;&gt;"",ISNA(VLOOKUP(BD260,BD$7:BD259,1,FALSE))),MAX(BC$7:BC259)+1,"")</f>
        <v/>
      </c>
      <c r="BD260" s="50" t="str">
        <f t="shared" si="188"/>
        <v/>
      </c>
      <c r="BE260" s="49" t="str">
        <f>IF(AND(BF260&lt;&gt;"",ISNA(VLOOKUP(BF260,BF$7:BF259,1,FALSE))),MAX(BE$7:BE259)+1,"")</f>
        <v/>
      </c>
      <c r="BF260" s="50" t="str">
        <f t="shared" si="189"/>
        <v/>
      </c>
      <c r="BG260" s="50" t="str">
        <f t="shared" si="190"/>
        <v xml:space="preserve">22x0,5 </v>
      </c>
      <c r="BH260" s="50" t="str">
        <f t="shared" si="191"/>
        <v xml:space="preserve">22x2 </v>
      </c>
      <c r="BI260" s="47" t="str">
        <f t="shared" si="192"/>
        <v/>
      </c>
      <c r="BJ260" s="47" t="str">
        <f t="shared" si="193"/>
        <v/>
      </c>
      <c r="BK260" s="47" t="str">
        <f t="shared" si="194"/>
        <v/>
      </c>
      <c r="BL260" s="47" t="str">
        <f t="shared" si="195"/>
        <v/>
      </c>
      <c r="BM260" s="47" t="str">
        <f t="shared" si="196"/>
        <v/>
      </c>
      <c r="BN260" s="51" t="str">
        <f t="shared" si="197"/>
        <v/>
      </c>
      <c r="BO260" s="51" t="str">
        <f t="shared" si="198"/>
        <v/>
      </c>
      <c r="BP260" s="51" t="str">
        <f t="shared" si="199"/>
        <v/>
      </c>
      <c r="BQ260" s="51" t="str">
        <f t="shared" si="200"/>
        <v/>
      </c>
      <c r="BR260" s="51" t="str">
        <f t="shared" si="201"/>
        <v/>
      </c>
      <c r="BS260" s="51" t="str">
        <f t="shared" si="202"/>
        <v/>
      </c>
      <c r="BT260" s="47" t="str">
        <f t="shared" si="203"/>
        <v/>
      </c>
      <c r="BU260" s="59" t="s">
        <v>1576</v>
      </c>
      <c r="BV260" s="48" t="s">
        <v>1864</v>
      </c>
      <c r="BW260" s="97"/>
      <c r="BX260" s="98"/>
      <c r="BY260" s="88"/>
      <c r="BZ260" s="99"/>
      <c r="CA260" s="100" t="s">
        <v>2402</v>
      </c>
      <c r="CB260" s="101" t="s">
        <v>238</v>
      </c>
      <c r="CC260" s="101">
        <v>556</v>
      </c>
      <c r="CD260" s="100">
        <v>12.175000000000001</v>
      </c>
      <c r="CE260" s="103"/>
      <c r="CF260" s="101"/>
      <c r="CG260" s="101">
        <v>5.7960000000000003</v>
      </c>
      <c r="CH260" s="101"/>
      <c r="CI260" s="104"/>
      <c r="CJ260" s="105" t="s">
        <v>238</v>
      </c>
      <c r="CL260" s="44"/>
      <c r="CN260" s="52">
        <f t="shared" si="204"/>
        <v>0</v>
      </c>
    </row>
    <row r="261" spans="1:92" ht="9.9499999999999993" hidden="1" customHeight="1" x14ac:dyDescent="0.2">
      <c r="A261" s="3"/>
      <c r="B261" s="3"/>
      <c r="C261" s="83" t="str">
        <f t="shared" si="225"/>
        <v/>
      </c>
      <c r="D261" s="83" t="str">
        <f t="shared" ref="D261:F261" si="275">IF($Q261&lt;&gt;"",IF(D115=0,"",D115),"")</f>
        <v/>
      </c>
      <c r="E261" s="83" t="str">
        <f t="shared" si="275"/>
        <v/>
      </c>
      <c r="F261" s="83" t="str">
        <f t="shared" si="275"/>
        <v/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136" t="str">
        <f t="shared" si="227"/>
        <v/>
      </c>
      <c r="R261" s="137" t="str">
        <f t="shared" si="228"/>
        <v/>
      </c>
      <c r="S261" s="121"/>
      <c r="T261" s="121"/>
      <c r="U261" s="83" t="str">
        <f t="shared" si="229"/>
        <v/>
      </c>
      <c r="V261" s="3"/>
      <c r="W261" s="3"/>
      <c r="X261" s="3"/>
      <c r="Y261" s="3"/>
      <c r="Z261" s="3"/>
      <c r="AA261" s="3"/>
      <c r="AB261" s="3"/>
      <c r="AC261" s="3"/>
      <c r="AD261" s="3" t="str">
        <f t="shared" ca="1" si="269"/>
        <v/>
      </c>
      <c r="AE261" s="3"/>
      <c r="AF261" s="3"/>
      <c r="AG261" s="3"/>
      <c r="AH261" s="3"/>
      <c r="AI261" s="3" t="str">
        <f t="shared" ca="1" si="262"/>
        <v/>
      </c>
      <c r="AJ261" s="3" t="str">
        <f t="shared" ca="1" si="263"/>
        <v/>
      </c>
      <c r="AK261" s="3"/>
      <c r="AL261" s="47" t="str">
        <f t="shared" ca="1" si="224"/>
        <v/>
      </c>
      <c r="AM261" s="119" t="str">
        <f t="shared" si="185"/>
        <v/>
      </c>
      <c r="AN261" s="118" t="str">
        <f ca="1">IF(AD261="","",IF(AD261="Min. objednávka",2-SUM($AN$7:AN260),IF(AD261="Spolu odhad",ROUND(SUM($AN$7:AN260),2),IF(AM261="","???",ROUND(AG261*AM261,2)))))</f>
        <v/>
      </c>
      <c r="AO261" s="3"/>
      <c r="AP261" s="3"/>
      <c r="AQ261" s="3"/>
      <c r="AR261" s="22">
        <f t="shared" si="186"/>
        <v>1</v>
      </c>
      <c r="AS261" s="3"/>
      <c r="AT261" s="3"/>
      <c r="AU261" s="3"/>
      <c r="AV261" s="3"/>
      <c r="AW261" s="3"/>
      <c r="AX261" s="47" t="str">
        <f>IF(MAX($AX$7:AX260)+1&lt;=$AS$4,MAX($AX$7:AX260)+1,"")</f>
        <v/>
      </c>
      <c r="AY261" s="47" t="str">
        <f>IF(MAX($AX$7:AX260)+1&gt;$AS$4,"",IF(AX261&lt;=$BC$7,VLOOKUP(AX261,BA$8:BB$299,2,FALSE),IF(AX261&lt;=$BE$7,VLOOKUP(AX261,BC$8:BD$299,2,FALSE),IF(AX261&lt;=MAX($BE$8:$BE$299),VLOOKUP(AX261,BE$8:BF$299,2,FALSE),IF(AX261=$AS$4,VLOOKUP(AX261,$AS$4:$AU$4,2,FALSE),"")))))</f>
        <v/>
      </c>
      <c r="AZ261" s="47" t="str">
        <f>IF(MAX($AX$7:AX260)+1&gt;$AS$4,"",IF(AX261&lt;=$BC$7,"",IF(AX261&lt;=$BE$7,MID(VLOOKUP(AX261,BC$8:BD$299,2,FALSE),1,1),IF(AX261&lt;=MAX($BE$8:$BE$299),MID(VLOOKUP(AX261,BE$8:BF$299,2,FALSE),1,1),IF(AX261&lt;=$AS$4,VLOOKUP(AX261,$AS$4:$AU$4,3,FALSE),"")))))</f>
        <v/>
      </c>
      <c r="BA261" s="49" t="str">
        <f>IF(AND(BB261&lt;&gt;"",ISNA(VLOOKUP(BB261,BB$7:BB260,1,FALSE))),MAX(BA$7:BA260)+1,"")</f>
        <v/>
      </c>
      <c r="BB261" s="50" t="str">
        <f t="shared" si="187"/>
        <v/>
      </c>
      <c r="BC261" s="49" t="str">
        <f>IF(AND(BD261&lt;&gt;"",ISNA(VLOOKUP(BD261,BD$7:BD260,1,FALSE))),MAX(BC$7:BC260)+1,"")</f>
        <v/>
      </c>
      <c r="BD261" s="50" t="str">
        <f t="shared" si="188"/>
        <v/>
      </c>
      <c r="BE261" s="49" t="str">
        <f>IF(AND(BF261&lt;&gt;"",ISNA(VLOOKUP(BF261,BF$7:BF260,1,FALSE))),MAX(BE$7:BE260)+1,"")</f>
        <v/>
      </c>
      <c r="BF261" s="50" t="str">
        <f t="shared" si="189"/>
        <v/>
      </c>
      <c r="BG261" s="50" t="str">
        <f t="shared" si="190"/>
        <v xml:space="preserve">22x0,5 </v>
      </c>
      <c r="BH261" s="50" t="str">
        <f t="shared" si="191"/>
        <v xml:space="preserve">22x2 </v>
      </c>
      <c r="BI261" s="47" t="str">
        <f t="shared" si="192"/>
        <v/>
      </c>
      <c r="BJ261" s="47" t="str">
        <f t="shared" si="193"/>
        <v/>
      </c>
      <c r="BK261" s="47" t="str">
        <f t="shared" si="194"/>
        <v/>
      </c>
      <c r="BL261" s="47" t="str">
        <f t="shared" si="195"/>
        <v/>
      </c>
      <c r="BM261" s="47" t="str">
        <f t="shared" si="196"/>
        <v/>
      </c>
      <c r="BN261" s="51" t="str">
        <f t="shared" si="197"/>
        <v/>
      </c>
      <c r="BO261" s="51" t="str">
        <f t="shared" si="198"/>
        <v/>
      </c>
      <c r="BP261" s="51" t="str">
        <f t="shared" si="199"/>
        <v/>
      </c>
      <c r="BQ261" s="51" t="str">
        <f t="shared" si="200"/>
        <v/>
      </c>
      <c r="BR261" s="51" t="str">
        <f t="shared" si="201"/>
        <v/>
      </c>
      <c r="BS261" s="51" t="str">
        <f t="shared" si="202"/>
        <v/>
      </c>
      <c r="BT261" s="47" t="str">
        <f t="shared" si="203"/>
        <v/>
      </c>
      <c r="BU261" s="59" t="s">
        <v>1577</v>
      </c>
      <c r="BV261" s="48" t="s">
        <v>1866</v>
      </c>
      <c r="BW261" s="97"/>
      <c r="BX261" s="98"/>
      <c r="BY261" s="88"/>
      <c r="BZ261" s="99"/>
      <c r="CA261" s="100" t="s">
        <v>2404</v>
      </c>
      <c r="CB261" s="101" t="s">
        <v>239</v>
      </c>
      <c r="CC261" s="101">
        <v>557</v>
      </c>
      <c r="CD261" s="100">
        <v>11.233333333333334</v>
      </c>
      <c r="CE261" s="103"/>
      <c r="CF261" s="101"/>
      <c r="CG261" s="101">
        <v>5.7960000000000003</v>
      </c>
      <c r="CH261" s="101"/>
      <c r="CI261" s="104"/>
      <c r="CJ261" s="105" t="s">
        <v>239</v>
      </c>
      <c r="CL261" s="44"/>
      <c r="CN261" s="52">
        <f t="shared" si="204"/>
        <v>0</v>
      </c>
    </row>
    <row r="262" spans="1:92" ht="9.9499999999999993" hidden="1" customHeight="1" x14ac:dyDescent="0.2">
      <c r="A262" s="3"/>
      <c r="B262" s="3"/>
      <c r="C262" s="83" t="str">
        <f t="shared" si="225"/>
        <v/>
      </c>
      <c r="D262" s="83" t="str">
        <f t="shared" ref="D262:F262" si="276">IF($Q262&lt;&gt;"",IF(D116=0,"",D116),"")</f>
        <v/>
      </c>
      <c r="E262" s="83" t="str">
        <f t="shared" si="276"/>
        <v/>
      </c>
      <c r="F262" s="83" t="str">
        <f t="shared" si="276"/>
        <v/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136" t="str">
        <f t="shared" si="227"/>
        <v/>
      </c>
      <c r="R262" s="137" t="str">
        <f t="shared" si="228"/>
        <v/>
      </c>
      <c r="S262" s="121"/>
      <c r="T262" s="121"/>
      <c r="U262" s="83" t="str">
        <f t="shared" si="229"/>
        <v/>
      </c>
      <c r="V262" s="3"/>
      <c r="W262" s="3"/>
      <c r="X262" s="3"/>
      <c r="Y262" s="3"/>
      <c r="Z262" s="3"/>
      <c r="AA262" s="3"/>
      <c r="AB262" s="3"/>
      <c r="AC262" s="3"/>
      <c r="AD262" s="3" t="str">
        <f t="shared" ca="1" si="269"/>
        <v/>
      </c>
      <c r="AE262" s="3"/>
      <c r="AF262" s="3"/>
      <c r="AG262" s="3"/>
      <c r="AH262" s="3"/>
      <c r="AI262" s="3" t="str">
        <f t="shared" ca="1" si="262"/>
        <v/>
      </c>
      <c r="AJ262" s="3" t="str">
        <f t="shared" ca="1" si="263"/>
        <v/>
      </c>
      <c r="AK262" s="3"/>
      <c r="AL262" s="47" t="str">
        <f t="shared" ca="1" si="224"/>
        <v/>
      </c>
      <c r="AM262" s="119" t="str">
        <f t="shared" si="185"/>
        <v/>
      </c>
      <c r="AN262" s="118" t="str">
        <f ca="1">IF(AD262="","",IF(AD262="Min. objednávka",2-SUM($AN$7:AN261),IF(AD262="Spolu odhad",ROUND(SUM($AN$7:AN261),2),IF(AM262="","???",ROUND(AG262*AM262,2)))))</f>
        <v/>
      </c>
      <c r="AO262" s="3"/>
      <c r="AP262" s="3"/>
      <c r="AQ262" s="3"/>
      <c r="AR262" s="22">
        <f t="shared" si="186"/>
        <v>1</v>
      </c>
      <c r="AS262" s="3"/>
      <c r="AT262" s="3"/>
      <c r="AU262" s="3"/>
      <c r="AV262" s="3"/>
      <c r="AW262" s="3"/>
      <c r="AX262" s="47" t="str">
        <f>IF(MAX($AX$7:AX261)+1&lt;=$AS$4,MAX($AX$7:AX261)+1,"")</f>
        <v/>
      </c>
      <c r="AY262" s="47" t="str">
        <f>IF(MAX($AX$7:AX261)+1&gt;$AS$4,"",IF(AX262&lt;=$BC$7,VLOOKUP(AX262,BA$8:BB$299,2,FALSE),IF(AX262&lt;=$BE$7,VLOOKUP(AX262,BC$8:BD$299,2,FALSE),IF(AX262&lt;=MAX($BE$8:$BE$299),VLOOKUP(AX262,BE$8:BF$299,2,FALSE),IF(AX262=$AS$4,VLOOKUP(AX262,$AS$4:$AU$4,2,FALSE),"")))))</f>
        <v/>
      </c>
      <c r="AZ262" s="47" t="str">
        <f>IF(MAX($AX$7:AX261)+1&gt;$AS$4,"",IF(AX262&lt;=$BC$7,"",IF(AX262&lt;=$BE$7,MID(VLOOKUP(AX262,BC$8:BD$299,2,FALSE),1,1),IF(AX262&lt;=MAX($BE$8:$BE$299),MID(VLOOKUP(AX262,BE$8:BF$299,2,FALSE),1,1),IF(AX262&lt;=$AS$4,VLOOKUP(AX262,$AS$4:$AU$4,3,FALSE),"")))))</f>
        <v/>
      </c>
      <c r="BA262" s="49" t="str">
        <f>IF(AND(BB262&lt;&gt;"",ISNA(VLOOKUP(BB262,BB$7:BB261,1,FALSE))),MAX(BA$7:BA261)+1,"")</f>
        <v/>
      </c>
      <c r="BB262" s="50" t="str">
        <f t="shared" si="187"/>
        <v/>
      </c>
      <c r="BC262" s="49" t="str">
        <f>IF(AND(BD262&lt;&gt;"",ISNA(VLOOKUP(BD262,BD$7:BD261,1,FALSE))),MAX(BC$7:BC261)+1,"")</f>
        <v/>
      </c>
      <c r="BD262" s="50" t="str">
        <f t="shared" si="188"/>
        <v/>
      </c>
      <c r="BE262" s="49" t="str">
        <f>IF(AND(BF262&lt;&gt;"",ISNA(VLOOKUP(BF262,BF$7:BF261,1,FALSE))),MAX(BE$7:BE261)+1,"")</f>
        <v/>
      </c>
      <c r="BF262" s="50" t="str">
        <f t="shared" si="189"/>
        <v/>
      </c>
      <c r="BG262" s="50" t="str">
        <f t="shared" si="190"/>
        <v xml:space="preserve">22x0,5 </v>
      </c>
      <c r="BH262" s="50" t="str">
        <f t="shared" si="191"/>
        <v xml:space="preserve">22x2 </v>
      </c>
      <c r="BI262" s="47" t="str">
        <f t="shared" si="192"/>
        <v/>
      </c>
      <c r="BJ262" s="47" t="str">
        <f t="shared" si="193"/>
        <v/>
      </c>
      <c r="BK262" s="47" t="str">
        <f t="shared" si="194"/>
        <v/>
      </c>
      <c r="BL262" s="47" t="str">
        <f t="shared" si="195"/>
        <v/>
      </c>
      <c r="BM262" s="47" t="str">
        <f t="shared" si="196"/>
        <v/>
      </c>
      <c r="BN262" s="51" t="str">
        <f t="shared" si="197"/>
        <v/>
      </c>
      <c r="BO262" s="51" t="str">
        <f t="shared" si="198"/>
        <v/>
      </c>
      <c r="BP262" s="51" t="str">
        <f t="shared" si="199"/>
        <v/>
      </c>
      <c r="BQ262" s="51" t="str">
        <f t="shared" si="200"/>
        <v/>
      </c>
      <c r="BR262" s="51" t="str">
        <f t="shared" si="201"/>
        <v/>
      </c>
      <c r="BS262" s="51" t="str">
        <f t="shared" si="202"/>
        <v/>
      </c>
      <c r="BT262" s="47" t="str">
        <f t="shared" si="203"/>
        <v/>
      </c>
      <c r="BU262" s="59" t="s">
        <v>1578</v>
      </c>
      <c r="BV262" s="48" t="s">
        <v>1868</v>
      </c>
      <c r="BW262" s="97"/>
      <c r="BX262" s="98"/>
      <c r="BY262" s="88"/>
      <c r="BZ262" s="99"/>
      <c r="CA262" s="100" t="s">
        <v>2406</v>
      </c>
      <c r="CB262" s="101" t="s">
        <v>240</v>
      </c>
      <c r="CC262" s="101">
        <v>558</v>
      </c>
      <c r="CD262" s="100">
        <v>12.391666666666666</v>
      </c>
      <c r="CE262" s="103"/>
      <c r="CF262" s="101"/>
      <c r="CG262" s="101">
        <v>5.7960000000000003</v>
      </c>
      <c r="CH262" s="101"/>
      <c r="CI262" s="104"/>
      <c r="CJ262" s="105" t="s">
        <v>240</v>
      </c>
      <c r="CL262" s="44"/>
      <c r="CN262" s="52">
        <f t="shared" si="204"/>
        <v>0</v>
      </c>
    </row>
    <row r="263" spans="1:92" ht="9.9499999999999993" hidden="1" customHeight="1" x14ac:dyDescent="0.2">
      <c r="A263" s="3"/>
      <c r="B263" s="3"/>
      <c r="C263" s="83" t="str">
        <f t="shared" si="225"/>
        <v/>
      </c>
      <c r="D263" s="83" t="str">
        <f t="shared" ref="D263:F263" si="277">IF($Q263&lt;&gt;"",IF(D117=0,"",D117),"")</f>
        <v/>
      </c>
      <c r="E263" s="83" t="str">
        <f t="shared" si="277"/>
        <v/>
      </c>
      <c r="F263" s="83" t="str">
        <f t="shared" si="277"/>
        <v/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136" t="str">
        <f t="shared" si="227"/>
        <v/>
      </c>
      <c r="R263" s="137" t="str">
        <f t="shared" si="228"/>
        <v/>
      </c>
      <c r="S263" s="121"/>
      <c r="T263" s="121"/>
      <c r="U263" s="83" t="str">
        <f t="shared" si="229"/>
        <v/>
      </c>
      <c r="V263" s="3"/>
      <c r="W263" s="3"/>
      <c r="X263" s="3"/>
      <c r="Y263" s="3"/>
      <c r="Z263" s="3"/>
      <c r="AA263" s="3"/>
      <c r="AB263" s="3"/>
      <c r="AC263" s="3"/>
      <c r="AD263" s="3" t="str">
        <f t="shared" ca="1" si="269"/>
        <v/>
      </c>
      <c r="AE263" s="3"/>
      <c r="AF263" s="3"/>
      <c r="AG263" s="3"/>
      <c r="AH263" s="3"/>
      <c r="AI263" s="3" t="str">
        <f t="shared" ca="1" si="262"/>
        <v/>
      </c>
      <c r="AJ263" s="3" t="str">
        <f t="shared" ca="1" si="263"/>
        <v/>
      </c>
      <c r="AK263" s="3"/>
      <c r="AL263" s="47" t="str">
        <f t="shared" ca="1" si="224"/>
        <v/>
      </c>
      <c r="AM263" s="119" t="str">
        <f t="shared" si="185"/>
        <v/>
      </c>
      <c r="AN263" s="118" t="str">
        <f ca="1">IF(AD263="","",IF(AD263="Min. objednávka",2-SUM($AN$7:AN262),IF(AD263="Spolu odhad",ROUND(SUM($AN$7:AN262),2),IF(AM263="","???",ROUND(AG263*AM263,2)))))</f>
        <v/>
      </c>
      <c r="AO263" s="3"/>
      <c r="AP263" s="3"/>
      <c r="AQ263" s="3"/>
      <c r="AR263" s="22">
        <f t="shared" si="186"/>
        <v>1</v>
      </c>
      <c r="AS263" s="3"/>
      <c r="AT263" s="3"/>
      <c r="AU263" s="3"/>
      <c r="AV263" s="3"/>
      <c r="AW263" s="3"/>
      <c r="AX263" s="47" t="str">
        <f>IF(MAX($AX$7:AX262)+1&lt;=$AS$4,MAX($AX$7:AX262)+1,"")</f>
        <v/>
      </c>
      <c r="AY263" s="47" t="str">
        <f>IF(MAX($AX$7:AX262)+1&gt;$AS$4,"",IF(AX263&lt;=$BC$7,VLOOKUP(AX263,BA$8:BB$299,2,FALSE),IF(AX263&lt;=$BE$7,VLOOKUP(AX263,BC$8:BD$299,2,FALSE),IF(AX263&lt;=MAX($BE$8:$BE$299),VLOOKUP(AX263,BE$8:BF$299,2,FALSE),IF(AX263=$AS$4,VLOOKUP(AX263,$AS$4:$AU$4,2,FALSE),"")))))</f>
        <v/>
      </c>
      <c r="AZ263" s="47" t="str">
        <f>IF(MAX($AX$7:AX262)+1&gt;$AS$4,"",IF(AX263&lt;=$BC$7,"",IF(AX263&lt;=$BE$7,MID(VLOOKUP(AX263,BC$8:BD$299,2,FALSE),1,1),IF(AX263&lt;=MAX($BE$8:$BE$299),MID(VLOOKUP(AX263,BE$8:BF$299,2,FALSE),1,1),IF(AX263&lt;=$AS$4,VLOOKUP(AX263,$AS$4:$AU$4,3,FALSE),"")))))</f>
        <v/>
      </c>
      <c r="BA263" s="49" t="str">
        <f>IF(AND(BB263&lt;&gt;"",ISNA(VLOOKUP(BB263,BB$7:BB262,1,FALSE))),MAX(BA$7:BA262)+1,"")</f>
        <v/>
      </c>
      <c r="BB263" s="50" t="str">
        <f t="shared" si="187"/>
        <v/>
      </c>
      <c r="BC263" s="49" t="str">
        <f>IF(AND(BD263&lt;&gt;"",ISNA(VLOOKUP(BD263,BD$7:BD262,1,FALSE))),MAX(BC$7:BC262)+1,"")</f>
        <v/>
      </c>
      <c r="BD263" s="50" t="str">
        <f t="shared" si="188"/>
        <v/>
      </c>
      <c r="BE263" s="49" t="str">
        <f>IF(AND(BF263&lt;&gt;"",ISNA(VLOOKUP(BF263,BF$7:BF262,1,FALSE))),MAX(BE$7:BE262)+1,"")</f>
        <v/>
      </c>
      <c r="BF263" s="50" t="str">
        <f t="shared" si="189"/>
        <v/>
      </c>
      <c r="BG263" s="50" t="str">
        <f t="shared" si="190"/>
        <v xml:space="preserve">22x0,5 </v>
      </c>
      <c r="BH263" s="50" t="str">
        <f t="shared" si="191"/>
        <v xml:space="preserve">22x2 </v>
      </c>
      <c r="BI263" s="47" t="str">
        <f t="shared" si="192"/>
        <v/>
      </c>
      <c r="BJ263" s="47" t="str">
        <f t="shared" si="193"/>
        <v/>
      </c>
      <c r="BK263" s="47" t="str">
        <f t="shared" si="194"/>
        <v/>
      </c>
      <c r="BL263" s="47" t="str">
        <f t="shared" si="195"/>
        <v/>
      </c>
      <c r="BM263" s="47" t="str">
        <f t="shared" si="196"/>
        <v/>
      </c>
      <c r="BN263" s="51" t="str">
        <f t="shared" si="197"/>
        <v/>
      </c>
      <c r="BO263" s="51" t="str">
        <f t="shared" si="198"/>
        <v/>
      </c>
      <c r="BP263" s="51" t="str">
        <f t="shared" si="199"/>
        <v/>
      </c>
      <c r="BQ263" s="51" t="str">
        <f t="shared" si="200"/>
        <v/>
      </c>
      <c r="BR263" s="51" t="str">
        <f t="shared" si="201"/>
        <v/>
      </c>
      <c r="BS263" s="51" t="str">
        <f t="shared" si="202"/>
        <v/>
      </c>
      <c r="BT263" s="47" t="str">
        <f t="shared" si="203"/>
        <v/>
      </c>
      <c r="BU263" s="59" t="s">
        <v>1579</v>
      </c>
      <c r="BV263" s="48" t="s">
        <v>1870</v>
      </c>
      <c r="BW263" s="97"/>
      <c r="BX263" s="98"/>
      <c r="BY263" s="88"/>
      <c r="BZ263" s="99"/>
      <c r="CA263" s="100" t="s">
        <v>2417</v>
      </c>
      <c r="CB263" s="101" t="s">
        <v>241</v>
      </c>
      <c r="CC263" s="101">
        <v>560</v>
      </c>
      <c r="CD263" s="100">
        <v>14.424999999999999</v>
      </c>
      <c r="CE263" s="103"/>
      <c r="CF263" s="101"/>
      <c r="CG263" s="101">
        <v>5.7960000000000003</v>
      </c>
      <c r="CH263" s="101"/>
      <c r="CI263" s="104"/>
      <c r="CJ263" s="105" t="s">
        <v>241</v>
      </c>
      <c r="CL263" s="44"/>
      <c r="CN263" s="52">
        <f t="shared" si="204"/>
        <v>0</v>
      </c>
    </row>
    <row r="264" spans="1:92" ht="9.9499999999999993" hidden="1" customHeight="1" x14ac:dyDescent="0.2">
      <c r="A264" s="3"/>
      <c r="B264" s="3"/>
      <c r="C264" s="83" t="str">
        <f t="shared" si="225"/>
        <v/>
      </c>
      <c r="D264" s="83" t="str">
        <f t="shared" ref="D264:F264" si="278">IF($Q264&lt;&gt;"",IF(D118=0,"",D118),"")</f>
        <v/>
      </c>
      <c r="E264" s="83" t="str">
        <f t="shared" si="278"/>
        <v/>
      </c>
      <c r="F264" s="83" t="str">
        <f t="shared" si="278"/>
        <v/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136" t="str">
        <f t="shared" si="227"/>
        <v/>
      </c>
      <c r="R264" s="137" t="str">
        <f t="shared" si="228"/>
        <v/>
      </c>
      <c r="S264" s="121"/>
      <c r="T264" s="121"/>
      <c r="U264" s="83" t="str">
        <f t="shared" si="229"/>
        <v/>
      </c>
      <c r="V264" s="3"/>
      <c r="W264" s="3"/>
      <c r="X264" s="3"/>
      <c r="Y264" s="3"/>
      <c r="Z264" s="3"/>
      <c r="AA264" s="3"/>
      <c r="AB264" s="3"/>
      <c r="AC264" s="3"/>
      <c r="AD264" s="3" t="str">
        <f t="shared" ca="1" si="269"/>
        <v/>
      </c>
      <c r="AE264" s="3"/>
      <c r="AF264" s="3"/>
      <c r="AG264" s="3"/>
      <c r="AH264" s="3"/>
      <c r="AI264" s="3" t="str">
        <f t="shared" ca="1" si="262"/>
        <v/>
      </c>
      <c r="AJ264" s="3" t="str">
        <f t="shared" ca="1" si="263"/>
        <v/>
      </c>
      <c r="AK264" s="3"/>
      <c r="AL264" s="47" t="str">
        <f t="shared" ca="1" si="224"/>
        <v/>
      </c>
      <c r="AM264" s="119" t="str">
        <f t="shared" si="185"/>
        <v/>
      </c>
      <c r="AN264" s="118" t="str">
        <f ca="1">IF(AD264="","",IF(AD264="Min. objednávka",2-SUM($AN$7:AN263),IF(AD264="Spolu odhad",ROUND(SUM($AN$7:AN263),2),IF(AM264="","???",ROUND(AG264*AM264,2)))))</f>
        <v/>
      </c>
      <c r="AO264" s="3"/>
      <c r="AP264" s="3"/>
      <c r="AQ264" s="3"/>
      <c r="AR264" s="22">
        <f t="shared" si="186"/>
        <v>1</v>
      </c>
      <c r="AS264" s="3"/>
      <c r="AT264" s="3"/>
      <c r="AU264" s="3"/>
      <c r="AV264" s="3"/>
      <c r="AW264" s="3"/>
      <c r="AX264" s="47" t="str">
        <f>IF(MAX($AX$7:AX263)+1&lt;=$AS$4,MAX($AX$7:AX263)+1,"")</f>
        <v/>
      </c>
      <c r="AY264" s="47" t="str">
        <f>IF(MAX($AX$7:AX263)+1&gt;$AS$4,"",IF(AX264&lt;=$BC$7,VLOOKUP(AX264,BA$8:BB$299,2,FALSE),IF(AX264&lt;=$BE$7,VLOOKUP(AX264,BC$8:BD$299,2,FALSE),IF(AX264&lt;=MAX($BE$8:$BE$299),VLOOKUP(AX264,BE$8:BF$299,2,FALSE),IF(AX264=$AS$4,VLOOKUP(AX264,$AS$4:$AU$4,2,FALSE),"")))))</f>
        <v/>
      </c>
      <c r="AZ264" s="47" t="str">
        <f>IF(MAX($AX$7:AX263)+1&gt;$AS$4,"",IF(AX264&lt;=$BC$7,"",IF(AX264&lt;=$BE$7,MID(VLOOKUP(AX264,BC$8:BD$299,2,FALSE),1,1),IF(AX264&lt;=MAX($BE$8:$BE$299),MID(VLOOKUP(AX264,BE$8:BF$299,2,FALSE),1,1),IF(AX264&lt;=$AS$4,VLOOKUP(AX264,$AS$4:$AU$4,3,FALSE),"")))))</f>
        <v/>
      </c>
      <c r="BA264" s="49" t="str">
        <f>IF(AND(BB264&lt;&gt;"",ISNA(VLOOKUP(BB264,BB$7:BB263,1,FALSE))),MAX(BA$7:BA263)+1,"")</f>
        <v/>
      </c>
      <c r="BB264" s="50" t="str">
        <f t="shared" si="187"/>
        <v/>
      </c>
      <c r="BC264" s="49" t="str">
        <f>IF(AND(BD264&lt;&gt;"",ISNA(VLOOKUP(BD264,BD$7:BD263,1,FALSE))),MAX(BC$7:BC263)+1,"")</f>
        <v/>
      </c>
      <c r="BD264" s="50" t="str">
        <f t="shared" si="188"/>
        <v/>
      </c>
      <c r="BE264" s="49" t="str">
        <f>IF(AND(BF264&lt;&gt;"",ISNA(VLOOKUP(BF264,BF$7:BF263,1,FALSE))),MAX(BE$7:BE263)+1,"")</f>
        <v/>
      </c>
      <c r="BF264" s="50" t="str">
        <f t="shared" si="189"/>
        <v/>
      </c>
      <c r="BG264" s="50" t="str">
        <f t="shared" si="190"/>
        <v xml:space="preserve">22x0,5 </v>
      </c>
      <c r="BH264" s="50" t="str">
        <f t="shared" si="191"/>
        <v xml:space="preserve">22x2 </v>
      </c>
      <c r="BI264" s="47" t="str">
        <f t="shared" si="192"/>
        <v/>
      </c>
      <c r="BJ264" s="47" t="str">
        <f t="shared" si="193"/>
        <v/>
      </c>
      <c r="BK264" s="47" t="str">
        <f t="shared" si="194"/>
        <v/>
      </c>
      <c r="BL264" s="47" t="str">
        <f t="shared" si="195"/>
        <v/>
      </c>
      <c r="BM264" s="47" t="str">
        <f t="shared" si="196"/>
        <v/>
      </c>
      <c r="BN264" s="51" t="str">
        <f t="shared" si="197"/>
        <v/>
      </c>
      <c r="BO264" s="51" t="str">
        <f t="shared" si="198"/>
        <v/>
      </c>
      <c r="BP264" s="51" t="str">
        <f t="shared" si="199"/>
        <v/>
      </c>
      <c r="BQ264" s="51" t="str">
        <f t="shared" si="200"/>
        <v/>
      </c>
      <c r="BR264" s="51" t="str">
        <f t="shared" si="201"/>
        <v/>
      </c>
      <c r="BS264" s="51" t="str">
        <f t="shared" si="202"/>
        <v/>
      </c>
      <c r="BT264" s="47" t="str">
        <f t="shared" si="203"/>
        <v/>
      </c>
      <c r="BU264" s="59" t="s">
        <v>1580</v>
      </c>
      <c r="BV264" s="48" t="s">
        <v>1872</v>
      </c>
      <c r="BW264" s="97"/>
      <c r="BX264" s="98"/>
      <c r="BY264" s="88"/>
      <c r="BZ264" s="99"/>
      <c r="CA264" s="100" t="s">
        <v>2423</v>
      </c>
      <c r="CB264" s="101" t="s">
        <v>242</v>
      </c>
      <c r="CC264" s="101">
        <v>561</v>
      </c>
      <c r="CD264" s="100">
        <v>11.983333333333334</v>
      </c>
      <c r="CE264" s="103"/>
      <c r="CF264" s="101"/>
      <c r="CG264" s="101">
        <v>5.7960000000000003</v>
      </c>
      <c r="CH264" s="101"/>
      <c r="CI264" s="104"/>
      <c r="CJ264" s="105" t="s">
        <v>242</v>
      </c>
      <c r="CL264" s="44"/>
      <c r="CN264" s="52">
        <f t="shared" si="204"/>
        <v>0</v>
      </c>
    </row>
    <row r="265" spans="1:92" ht="9.9499999999999993" hidden="1" customHeight="1" x14ac:dyDescent="0.2">
      <c r="A265" s="3"/>
      <c r="B265" s="3"/>
      <c r="C265" s="83" t="str">
        <f t="shared" si="225"/>
        <v/>
      </c>
      <c r="D265" s="83" t="str">
        <f t="shared" ref="D265:F265" si="279">IF($Q265&lt;&gt;"",IF(D119=0,"",D119),"")</f>
        <v/>
      </c>
      <c r="E265" s="83" t="str">
        <f t="shared" si="279"/>
        <v/>
      </c>
      <c r="F265" s="83" t="str">
        <f t="shared" si="279"/>
        <v/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136" t="str">
        <f t="shared" si="227"/>
        <v/>
      </c>
      <c r="R265" s="137" t="str">
        <f t="shared" si="228"/>
        <v/>
      </c>
      <c r="S265" s="121"/>
      <c r="T265" s="121"/>
      <c r="U265" s="83" t="str">
        <f t="shared" si="229"/>
        <v/>
      </c>
      <c r="V265" s="3"/>
      <c r="W265" s="3"/>
      <c r="X265" s="3"/>
      <c r="Y265" s="3"/>
      <c r="Z265" s="3"/>
      <c r="AA265" s="3"/>
      <c r="AB265" s="3"/>
      <c r="AC265" s="3"/>
      <c r="AD265" s="3" t="str">
        <f t="shared" ca="1" si="269"/>
        <v/>
      </c>
      <c r="AE265" s="3"/>
      <c r="AF265" s="3"/>
      <c r="AG265" s="3"/>
      <c r="AH265" s="3"/>
      <c r="AI265" s="3" t="str">
        <f t="shared" ca="1" si="262"/>
        <v/>
      </c>
      <c r="AJ265" s="3" t="str">
        <f t="shared" ca="1" si="263"/>
        <v/>
      </c>
      <c r="AK265" s="3"/>
      <c r="AL265" s="47" t="str">
        <f t="shared" ca="1" si="224"/>
        <v/>
      </c>
      <c r="AM265" s="119" t="str">
        <f t="shared" ref="AM265:AM299" si="280">IF(AG265="","",IF(ISNA(VLOOKUP(AD265,$CB$12:$CH$748,6,FALSE)),ROUND(IF(MID(AD265,1,3)="HPL",$BC$2*1.2,IF(MID(AD265,1,5)="Hrana",IF(MID(AD265,1,12)="Hrana 24x0,5",$BG$2*1.2,IF(MID(AD265,1,10)="Hrana 24x2",$BH$2*1.2,IF(MID(AD265,1,12)="Hrana 42x0,5",$BI$2*1.2,$BJ$2*1.2))),IF(MID(AD265,1,9)="ABS 22x1*",$BE$2*1.2,IF(MID(AD265,1,8)="ABS 42x1",$BF$2*1.2,IF(MID(AD265,1,8)="ABS 42x2",$BC$2*1.2,IF(MID(AD265,1,10)="ABS 22x0,5",$AZ$2*1.2,IF(MID(AD265,1,8)="ABS 22x2",$BA$2*1.2,IF(MID(AD265,1,9)="ABS 22x1 ",$BB$2*1.2,IF(MID(AD265,1,11)="Drážkovanie",0.6,IF(AD265="lišta pod 80 mm",1.5,IF(AD265="dovoz odhad",$AS$6,IF(AD265="Zlepovanie (spájanie)",6,IF(AD265="Formatovanie zlep. dielcov",2.5,IF(AD265="Otvor na pánt Ø 35 mm",0.4,"")))))))))))))),2),ROUND(VLOOKUP(AD265,$CB$12:$CH$748,3,FALSE)*1.2,2)))</f>
        <v/>
      </c>
      <c r="AN265" s="118" t="str">
        <f ca="1">IF(AD265="","",IF(AD265="Min. objednávka",2-SUM($AN$7:AN264),IF(AD265="Spolu odhad",ROUND(SUM($AN$7:AN264),2),IF(AM265="","???",ROUND(AG265*AM265,2)))))</f>
        <v/>
      </c>
      <c r="AO265" s="3"/>
      <c r="AP265" s="3"/>
      <c r="AQ265" s="3"/>
      <c r="AR265" s="22">
        <f t="shared" ref="AR265:AR299" si="281">IF(ISNA(VLOOKUP(B264,$CT$1:$CU$10,2,FALSE)),AR264,VLOOKUP(B264,$CT$1:$CU$10,2,FALSE))</f>
        <v>1</v>
      </c>
      <c r="AS265" s="3"/>
      <c r="AT265" s="3"/>
      <c r="AU265" s="3"/>
      <c r="AV265" s="3"/>
      <c r="AW265" s="3"/>
      <c r="AX265" s="47" t="str">
        <f>IF(MAX($AX$7:AX264)+1&lt;=$AS$4,MAX($AX$7:AX264)+1,"")</f>
        <v/>
      </c>
      <c r="AY265" s="47" t="str">
        <f>IF(MAX($AX$7:AX264)+1&gt;$AS$4,"",IF(AX265&lt;=$BC$7,VLOOKUP(AX265,BA$8:BB$299,2,FALSE),IF(AX265&lt;=$BE$7,VLOOKUP(AX265,BC$8:BD$299,2,FALSE),IF(AX265&lt;=MAX($BE$8:$BE$299),VLOOKUP(AX265,BE$8:BF$299,2,FALSE),IF(AX265=$AS$4,VLOOKUP(AX265,$AS$4:$AU$4,2,FALSE),"")))))</f>
        <v/>
      </c>
      <c r="AZ265" s="47" t="str">
        <f>IF(MAX($AX$7:AX264)+1&gt;$AS$4,"",IF(AX265&lt;=$BC$7,"",IF(AX265&lt;=$BE$7,MID(VLOOKUP(AX265,BC$8:BD$299,2,FALSE),1,1),IF(AX265&lt;=MAX($BE$8:$BE$299),MID(VLOOKUP(AX265,BE$8:BF$299,2,FALSE),1,1),IF(AX265&lt;=$AS$4,VLOOKUP(AX265,$AS$4:$AU$4,3,FALSE),"")))))</f>
        <v/>
      </c>
      <c r="BA265" s="49" t="str">
        <f>IF(AND(BB265&lt;&gt;"",ISNA(VLOOKUP(BB265,BB$7:BB264,1,FALSE))),MAX(BA$7:BA264)+1,"")</f>
        <v/>
      </c>
      <c r="BB265" s="50" t="str">
        <f t="shared" ref="BB265:BB299" si="282">IF(D265="","",IF(C265="",BB264,C265))</f>
        <v/>
      </c>
      <c r="BC265" s="49" t="str">
        <f>IF(AND(BD265&lt;&gt;"",ISNA(VLOOKUP(BD265,BD$7:BD264,1,FALSE))),MAX(BC$7:BC264)+1,"")</f>
        <v/>
      </c>
      <c r="BD265" s="50" t="str">
        <f t="shared" ref="BD265:BD299" si="283">IF(AND(I265="",J265=""),"",BG265)</f>
        <v/>
      </c>
      <c r="BE265" s="49" t="str">
        <f>IF(AND(BF265&lt;&gt;"",ISNA(VLOOKUP(BF265,BF$7:BF264,1,FALSE))),MAX(BE$7:BE264)+1,"")</f>
        <v/>
      </c>
      <c r="BF265" s="50" t="str">
        <f t="shared" ref="BF265:BF299" si="284">IF(AND(M265="",N265=""),"",BH265)</f>
        <v/>
      </c>
      <c r="BG265" s="50" t="str">
        <f t="shared" ref="BG265:BG299" si="285">IF(G265="",BG264,G265)</f>
        <v xml:space="preserve">22x0,5 </v>
      </c>
      <c r="BH265" s="50" t="str">
        <f t="shared" ref="BH265:BH299" si="286">IF(K265="",BH264,K265)</f>
        <v xml:space="preserve">22x2 </v>
      </c>
      <c r="BI265" s="47" t="str">
        <f t="shared" ref="BI265:BI298" si="287">IF(AND(BS265&lt;&gt;"",BP265&lt;&gt;"",BS265&lt;&gt;"falošný duplak"),(SUM(BP265)*SUM(BQ265)*SUM(BR265))/1000000/2,"")</f>
        <v/>
      </c>
      <c r="BJ265" s="47" t="str">
        <f t="shared" ref="BJ265:BJ298" si="288">IF(D265&lt;&gt;"",(SUM(BP265)*SUM(BQ265)*SUM(BR265))/1000000,"")</f>
        <v/>
      </c>
      <c r="BK265" s="47" t="str">
        <f t="shared" ref="BK265:BK298" si="289">IF(AND(BS265&lt;&gt;"",BP265&lt;&gt;""),(SUM(BP265)*SUM(BQ265)*SUM(BR265))/1000000/2,"")</f>
        <v/>
      </c>
      <c r="BL265" s="47" t="str">
        <f t="shared" ref="BL265:BL298" si="290">IF(D265&lt;&gt;"",((D265*IF(I265="",0,I265)+E265*IF(J265="",0,J265))*F265)/1000,"")</f>
        <v/>
      </c>
      <c r="BM265" s="47" t="str">
        <f t="shared" ref="BM265:BM298" si="291">IF(D265&lt;&gt;"",((D265*IF(M265="",0,M265)+E265*IF(N265="",0,N265))*F265)/1000,"")</f>
        <v/>
      </c>
      <c r="BN265" s="51" t="str">
        <f t="shared" ref="BN265:BN299" si="292">IF(D265="","",((IF(RIGHT(O265,1)="X",D265,E265)*IF(LEN(O265)=0,0,1))*F265)/1000)</f>
        <v/>
      </c>
      <c r="BO265" s="51" t="str">
        <f t="shared" ref="BO265:BO299" si="293">CONCATENATE(IF(OR(AND(BP265&lt;&gt;D265,D265&lt;80,OR(J265&lt;&gt;"",N265&lt;&gt;"",I265&lt;&gt;"",M265&lt;&gt;"")),AND(BQ265&lt;&gt;E265,E265&lt;80,OR(J265&lt;&gt;"",N265&lt;&gt;"",I265&lt;&gt;"",M265&lt;&gt;""))),CONCATENATE("lišta ",D265,"x",E265),""))</f>
        <v/>
      </c>
      <c r="BP265" s="51" t="str">
        <f t="shared" ref="BP265:BP299" si="294">IF(D265="","",IF(U264="zlep s doskou podtým",BP264,IF(AND(D265&lt;80,OR(I265&lt;&gt;"",M265&lt;&gt;"",J265&lt;&gt;"",N265&lt;&gt;"")),80,D265)+IF(AND(BS265&lt;&gt;"",BS265&lt;&gt;"falošný duplak"),20,0)))</f>
        <v/>
      </c>
      <c r="BQ265" s="51" t="str">
        <f t="shared" ref="BQ265:BQ299" si="295">IF(E265="","",IF(U264="zlep s doskou podtým",BQ264,IF(AND(E265&lt;80,OR(J265&lt;&gt;"",N265&lt;&gt;"",I265&lt;&gt;"",M265&lt;&gt;"")),80,E265)+IF(AND(BS265&lt;&gt;"",BS265&lt;&gt;"falošný duplak"),20,0)))</f>
        <v/>
      </c>
      <c r="BR265" s="51" t="str">
        <f t="shared" ref="BR265:BR299" si="296">IF(D265="","",IF(U265="Duplak",2*F265,F265))</f>
        <v/>
      </c>
      <c r="BS265" s="51" t="str">
        <f t="shared" ref="BS265:BS299" si="297">IF(OR(MID(U265,1,6)="duplak",U265="zlep s doskou podtým",U265="falošný duplak"),U265,IF(U264="zlep s doskou podtým",U264,""))</f>
        <v/>
      </c>
      <c r="BT265" s="47" t="str">
        <f t="shared" ref="BT265:BT299" si="298">IF(OR(P265="",P265=0),"",((VALUE(LEFT(P265,1))*IF(LEN(P265)=0,0,1))*F265))</f>
        <v/>
      </c>
      <c r="BU265" s="59" t="s">
        <v>1581</v>
      </c>
      <c r="BV265" s="48" t="s">
        <v>1874</v>
      </c>
      <c r="BW265" s="97"/>
      <c r="BX265" s="98"/>
      <c r="BY265" s="88"/>
      <c r="BZ265" s="99"/>
      <c r="CA265" s="100" t="s">
        <v>2430</v>
      </c>
      <c r="CB265" s="101" t="s">
        <v>243</v>
      </c>
      <c r="CC265" s="101">
        <v>562</v>
      </c>
      <c r="CD265" s="100">
        <v>9.5833333333333339</v>
      </c>
      <c r="CE265" s="103"/>
      <c r="CF265" s="101"/>
      <c r="CG265" s="101">
        <v>5.7960000000000003</v>
      </c>
      <c r="CH265" s="101"/>
      <c r="CI265" s="104"/>
      <c r="CJ265" s="105" t="s">
        <v>243</v>
      </c>
      <c r="CL265" s="44"/>
      <c r="CN265" s="52">
        <f t="shared" ref="CN265:CN299" si="299">IF(C265="",CN264,IF(ISERR(VALUE(MID(C265,1,1))),C265,SUBSTITUTE(SUBSTITUTE(SUBSTITUTE(MID(C265,IF(MID(C265,2,1)=" ",3,4),LEN(C265))," 920"," 600")," ",""),"PD","")))</f>
        <v>0</v>
      </c>
    </row>
    <row r="266" spans="1:92" ht="9.9499999999999993" hidden="1" customHeight="1" x14ac:dyDescent="0.2">
      <c r="A266" s="3"/>
      <c r="B266" s="3"/>
      <c r="C266" s="83" t="str">
        <f t="shared" si="225"/>
        <v/>
      </c>
      <c r="D266" s="83" t="str">
        <f t="shared" ref="D266:F266" si="300">IF($Q266&lt;&gt;"",IF(D120=0,"",D120),"")</f>
        <v/>
      </c>
      <c r="E266" s="83" t="str">
        <f t="shared" si="300"/>
        <v/>
      </c>
      <c r="F266" s="83" t="str">
        <f t="shared" si="300"/>
        <v/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136" t="str">
        <f t="shared" si="227"/>
        <v/>
      </c>
      <c r="R266" s="137" t="str">
        <f t="shared" si="228"/>
        <v/>
      </c>
      <c r="S266" s="121"/>
      <c r="T266" s="121"/>
      <c r="U266" s="83" t="str">
        <f t="shared" si="229"/>
        <v/>
      </c>
      <c r="V266" s="3"/>
      <c r="W266" s="3"/>
      <c r="X266" s="3"/>
      <c r="Y266" s="3"/>
      <c r="Z266" s="3"/>
      <c r="AA266" s="3"/>
      <c r="AB266" s="3"/>
      <c r="AC266" s="3"/>
      <c r="AD266" s="3" t="str">
        <f t="shared" ca="1" si="269"/>
        <v/>
      </c>
      <c r="AE266" s="3"/>
      <c r="AF266" s="3"/>
      <c r="AG266" s="3"/>
      <c r="AH266" s="3"/>
      <c r="AI266" s="3" t="str">
        <f t="shared" ca="1" si="262"/>
        <v/>
      </c>
      <c r="AJ266" s="3" t="str">
        <f t="shared" ca="1" si="263"/>
        <v/>
      </c>
      <c r="AK266" s="3"/>
      <c r="AL266" s="47" t="str">
        <f t="shared" ca="1" si="224"/>
        <v/>
      </c>
      <c r="AM266" s="119" t="str">
        <f t="shared" si="280"/>
        <v/>
      </c>
      <c r="AN266" s="118" t="str">
        <f ca="1">IF(AD266="","",IF(AD266="Min. objednávka",2-SUM($AN$7:AN265),IF(AD266="Spolu odhad",ROUND(SUM($AN$7:AN265),2),IF(AM266="","???",ROUND(AG266*AM266,2)))))</f>
        <v/>
      </c>
      <c r="AO266" s="3"/>
      <c r="AP266" s="3"/>
      <c r="AQ266" s="3"/>
      <c r="AR266" s="22">
        <f t="shared" si="281"/>
        <v>1</v>
      </c>
      <c r="AS266" s="3"/>
      <c r="AT266" s="3"/>
      <c r="AU266" s="3"/>
      <c r="AV266" s="3"/>
      <c r="AW266" s="3"/>
      <c r="AX266" s="47" t="str">
        <f>IF(MAX($AX$7:AX265)+1&lt;=$AS$4,MAX($AX$7:AX265)+1,"")</f>
        <v/>
      </c>
      <c r="AY266" s="47" t="str">
        <f>IF(MAX($AX$7:AX265)+1&gt;$AS$4,"",IF(AX266&lt;=$BC$7,VLOOKUP(AX266,BA$8:BB$299,2,FALSE),IF(AX266&lt;=$BE$7,VLOOKUP(AX266,BC$8:BD$299,2,FALSE),IF(AX266&lt;=MAX($BE$8:$BE$299),VLOOKUP(AX266,BE$8:BF$299,2,FALSE),IF(AX266=$AS$4,VLOOKUP(AX266,$AS$4:$AU$4,2,FALSE),"")))))</f>
        <v/>
      </c>
      <c r="AZ266" s="47" t="str">
        <f>IF(MAX($AX$7:AX265)+1&gt;$AS$4,"",IF(AX266&lt;=$BC$7,"",IF(AX266&lt;=$BE$7,MID(VLOOKUP(AX266,BC$8:BD$299,2,FALSE),1,1),IF(AX266&lt;=MAX($BE$8:$BE$299),MID(VLOOKUP(AX266,BE$8:BF$299,2,FALSE),1,1),IF(AX266&lt;=$AS$4,VLOOKUP(AX266,$AS$4:$AU$4,3,FALSE),"")))))</f>
        <v/>
      </c>
      <c r="BA266" s="49" t="str">
        <f>IF(AND(BB266&lt;&gt;"",ISNA(VLOOKUP(BB266,BB$7:BB265,1,FALSE))),MAX(BA$7:BA265)+1,"")</f>
        <v/>
      </c>
      <c r="BB266" s="50" t="str">
        <f t="shared" si="282"/>
        <v/>
      </c>
      <c r="BC266" s="49" t="str">
        <f>IF(AND(BD266&lt;&gt;"",ISNA(VLOOKUP(BD266,BD$7:BD265,1,FALSE))),MAX(BC$7:BC265)+1,"")</f>
        <v/>
      </c>
      <c r="BD266" s="50" t="str">
        <f t="shared" si="283"/>
        <v/>
      </c>
      <c r="BE266" s="49" t="str">
        <f>IF(AND(BF266&lt;&gt;"",ISNA(VLOOKUP(BF266,BF$7:BF265,1,FALSE))),MAX(BE$7:BE265)+1,"")</f>
        <v/>
      </c>
      <c r="BF266" s="50" t="str">
        <f t="shared" si="284"/>
        <v/>
      </c>
      <c r="BG266" s="50" t="str">
        <f t="shared" si="285"/>
        <v xml:space="preserve">22x0,5 </v>
      </c>
      <c r="BH266" s="50" t="str">
        <f t="shared" si="286"/>
        <v xml:space="preserve">22x2 </v>
      </c>
      <c r="BI266" s="47" t="str">
        <f t="shared" si="287"/>
        <v/>
      </c>
      <c r="BJ266" s="47" t="str">
        <f t="shared" si="288"/>
        <v/>
      </c>
      <c r="BK266" s="47" t="str">
        <f t="shared" si="289"/>
        <v/>
      </c>
      <c r="BL266" s="47" t="str">
        <f t="shared" si="290"/>
        <v/>
      </c>
      <c r="BM266" s="47" t="str">
        <f t="shared" si="291"/>
        <v/>
      </c>
      <c r="BN266" s="51" t="str">
        <f t="shared" si="292"/>
        <v/>
      </c>
      <c r="BO266" s="51" t="str">
        <f t="shared" si="293"/>
        <v/>
      </c>
      <c r="BP266" s="51" t="str">
        <f t="shared" si="294"/>
        <v/>
      </c>
      <c r="BQ266" s="51" t="str">
        <f t="shared" si="295"/>
        <v/>
      </c>
      <c r="BR266" s="51" t="str">
        <f t="shared" si="296"/>
        <v/>
      </c>
      <c r="BS266" s="51" t="str">
        <f t="shared" si="297"/>
        <v/>
      </c>
      <c r="BT266" s="47" t="str">
        <f t="shared" si="298"/>
        <v/>
      </c>
      <c r="BU266" s="59" t="s">
        <v>1582</v>
      </c>
      <c r="BV266" s="48" t="s">
        <v>1876</v>
      </c>
      <c r="BW266" s="97"/>
      <c r="BX266" s="98"/>
      <c r="BY266" s="88"/>
      <c r="BZ266" s="99"/>
      <c r="CA266" s="100" t="s">
        <v>2432</v>
      </c>
      <c r="CB266" s="101" t="s">
        <v>244</v>
      </c>
      <c r="CC266" s="101">
        <v>563</v>
      </c>
      <c r="CD266" s="100">
        <v>12.391666666666666</v>
      </c>
      <c r="CE266" s="103"/>
      <c r="CF266" s="101"/>
      <c r="CG266" s="101">
        <v>5.7960000000000003</v>
      </c>
      <c r="CH266" s="101"/>
      <c r="CI266" s="104"/>
      <c r="CJ266" s="105" t="s">
        <v>244</v>
      </c>
      <c r="CL266" s="44"/>
      <c r="CN266" s="52">
        <f t="shared" si="299"/>
        <v>0</v>
      </c>
    </row>
    <row r="267" spans="1:92" ht="9.9499999999999993" hidden="1" customHeight="1" x14ac:dyDescent="0.2">
      <c r="A267" s="3"/>
      <c r="B267" s="3"/>
      <c r="C267" s="83" t="str">
        <f t="shared" si="225"/>
        <v/>
      </c>
      <c r="D267" s="83" t="str">
        <f t="shared" ref="D267:F267" si="301">IF($Q267&lt;&gt;"",IF(D121=0,"",D121),"")</f>
        <v/>
      </c>
      <c r="E267" s="83" t="str">
        <f t="shared" si="301"/>
        <v/>
      </c>
      <c r="F267" s="83" t="str">
        <f t="shared" si="301"/>
        <v/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136" t="str">
        <f t="shared" si="227"/>
        <v/>
      </c>
      <c r="R267" s="137" t="str">
        <f t="shared" si="228"/>
        <v/>
      </c>
      <c r="S267" s="121"/>
      <c r="T267" s="121"/>
      <c r="U267" s="83" t="str">
        <f t="shared" si="229"/>
        <v/>
      </c>
      <c r="V267" s="3"/>
      <c r="W267" s="3"/>
      <c r="X267" s="3"/>
      <c r="Y267" s="3"/>
      <c r="Z267" s="3"/>
      <c r="AA267" s="3"/>
      <c r="AB267" s="3"/>
      <c r="AC267" s="3"/>
      <c r="AD267" s="3" t="str">
        <f t="shared" ca="1" si="269"/>
        <v/>
      </c>
      <c r="AE267" s="3"/>
      <c r="AF267" s="3"/>
      <c r="AG267" s="3"/>
      <c r="AH267" s="3"/>
      <c r="AI267" s="3" t="str">
        <f t="shared" ca="1" si="262"/>
        <v/>
      </c>
      <c r="AJ267" s="3" t="str">
        <f t="shared" ca="1" si="263"/>
        <v/>
      </c>
      <c r="AK267" s="3"/>
      <c r="AL267" s="47" t="str">
        <f t="shared" ca="1" si="224"/>
        <v/>
      </c>
      <c r="AM267" s="119" t="str">
        <f t="shared" si="280"/>
        <v/>
      </c>
      <c r="AN267" s="118" t="str">
        <f ca="1">IF(AD267="","",IF(AD267="Min. objednávka",2-SUM($AN$7:AN266),IF(AD267="Spolu odhad",ROUND(SUM($AN$7:AN266),2),IF(AM267="","???",ROUND(AG267*AM267,2)))))</f>
        <v/>
      </c>
      <c r="AO267" s="3"/>
      <c r="AP267" s="3"/>
      <c r="AQ267" s="3"/>
      <c r="AR267" s="22">
        <f t="shared" si="281"/>
        <v>1</v>
      </c>
      <c r="AS267" s="3"/>
      <c r="AT267" s="3"/>
      <c r="AU267" s="3"/>
      <c r="AV267" s="3"/>
      <c r="AW267" s="3"/>
      <c r="AX267" s="47" t="str">
        <f>IF(MAX($AX$7:AX266)+1&lt;=$AS$4,MAX($AX$7:AX266)+1,"")</f>
        <v/>
      </c>
      <c r="AY267" s="47" t="str">
        <f>IF(MAX($AX$7:AX266)+1&gt;$AS$4,"",IF(AX267&lt;=$BC$7,VLOOKUP(AX267,BA$8:BB$299,2,FALSE),IF(AX267&lt;=$BE$7,VLOOKUP(AX267,BC$8:BD$299,2,FALSE),IF(AX267&lt;=MAX($BE$8:$BE$299),VLOOKUP(AX267,BE$8:BF$299,2,FALSE),IF(AX267=$AS$4,VLOOKUP(AX267,$AS$4:$AU$4,2,FALSE),"")))))</f>
        <v/>
      </c>
      <c r="AZ267" s="47" t="str">
        <f>IF(MAX($AX$7:AX266)+1&gt;$AS$4,"",IF(AX267&lt;=$BC$7,"",IF(AX267&lt;=$BE$7,MID(VLOOKUP(AX267,BC$8:BD$299,2,FALSE),1,1),IF(AX267&lt;=MAX($BE$8:$BE$299),MID(VLOOKUP(AX267,BE$8:BF$299,2,FALSE),1,1),IF(AX267&lt;=$AS$4,VLOOKUP(AX267,$AS$4:$AU$4,3,FALSE),"")))))</f>
        <v/>
      </c>
      <c r="BA267" s="49" t="str">
        <f>IF(AND(BB267&lt;&gt;"",ISNA(VLOOKUP(BB267,BB$7:BB266,1,FALSE))),MAX(BA$7:BA266)+1,"")</f>
        <v/>
      </c>
      <c r="BB267" s="50" t="str">
        <f t="shared" si="282"/>
        <v/>
      </c>
      <c r="BC267" s="49" t="str">
        <f>IF(AND(BD267&lt;&gt;"",ISNA(VLOOKUP(BD267,BD$7:BD266,1,FALSE))),MAX(BC$7:BC266)+1,"")</f>
        <v/>
      </c>
      <c r="BD267" s="50" t="str">
        <f t="shared" si="283"/>
        <v/>
      </c>
      <c r="BE267" s="49" t="str">
        <f>IF(AND(BF267&lt;&gt;"",ISNA(VLOOKUP(BF267,BF$7:BF266,1,FALSE))),MAX(BE$7:BE266)+1,"")</f>
        <v/>
      </c>
      <c r="BF267" s="50" t="str">
        <f t="shared" si="284"/>
        <v/>
      </c>
      <c r="BG267" s="50" t="str">
        <f t="shared" si="285"/>
        <v xml:space="preserve">22x0,5 </v>
      </c>
      <c r="BH267" s="50" t="str">
        <f t="shared" si="286"/>
        <v xml:space="preserve">22x2 </v>
      </c>
      <c r="BI267" s="47" t="str">
        <f t="shared" si="287"/>
        <v/>
      </c>
      <c r="BJ267" s="47" t="str">
        <f t="shared" si="288"/>
        <v/>
      </c>
      <c r="BK267" s="47" t="str">
        <f t="shared" si="289"/>
        <v/>
      </c>
      <c r="BL267" s="47" t="str">
        <f t="shared" si="290"/>
        <v/>
      </c>
      <c r="BM267" s="47" t="str">
        <f t="shared" si="291"/>
        <v/>
      </c>
      <c r="BN267" s="51" t="str">
        <f t="shared" si="292"/>
        <v/>
      </c>
      <c r="BO267" s="51" t="str">
        <f t="shared" si="293"/>
        <v/>
      </c>
      <c r="BP267" s="51" t="str">
        <f t="shared" si="294"/>
        <v/>
      </c>
      <c r="BQ267" s="51" t="str">
        <f t="shared" si="295"/>
        <v/>
      </c>
      <c r="BR267" s="51" t="str">
        <f t="shared" si="296"/>
        <v/>
      </c>
      <c r="BS267" s="51" t="str">
        <f t="shared" si="297"/>
        <v/>
      </c>
      <c r="BT267" s="47" t="str">
        <f t="shared" si="298"/>
        <v/>
      </c>
      <c r="BU267" s="59" t="s">
        <v>1583</v>
      </c>
      <c r="BV267" s="48" t="s">
        <v>1878</v>
      </c>
      <c r="BW267" s="97"/>
      <c r="BX267" s="98"/>
      <c r="BY267" s="88"/>
      <c r="BZ267" s="99"/>
      <c r="CA267" s="100" t="s">
        <v>2435</v>
      </c>
      <c r="CB267" s="101" t="s">
        <v>245</v>
      </c>
      <c r="CC267" s="101">
        <v>564</v>
      </c>
      <c r="CD267" s="100">
        <v>11.233333333333334</v>
      </c>
      <c r="CE267" s="103"/>
      <c r="CF267" s="101"/>
      <c r="CG267" s="101">
        <v>5.7960000000000003</v>
      </c>
      <c r="CH267" s="101"/>
      <c r="CI267" s="104"/>
      <c r="CJ267" s="105" t="s">
        <v>245</v>
      </c>
      <c r="CL267" s="44"/>
      <c r="CN267" s="52">
        <f t="shared" si="299"/>
        <v>0</v>
      </c>
    </row>
    <row r="268" spans="1:92" ht="9.9499999999999993" hidden="1" customHeight="1" x14ac:dyDescent="0.2">
      <c r="A268" s="3"/>
      <c r="B268" s="3"/>
      <c r="C268" s="83" t="str">
        <f t="shared" si="225"/>
        <v/>
      </c>
      <c r="D268" s="83" t="str">
        <f t="shared" ref="D268:F268" si="302">IF($Q268&lt;&gt;"",IF(D122=0,"",D122),"")</f>
        <v/>
      </c>
      <c r="E268" s="83" t="str">
        <f t="shared" si="302"/>
        <v/>
      </c>
      <c r="F268" s="83" t="str">
        <f t="shared" si="302"/>
        <v/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136" t="str">
        <f t="shared" si="227"/>
        <v/>
      </c>
      <c r="R268" s="137" t="str">
        <f t="shared" si="228"/>
        <v/>
      </c>
      <c r="S268" s="121"/>
      <c r="T268" s="121"/>
      <c r="U268" s="83" t="str">
        <f t="shared" si="229"/>
        <v/>
      </c>
      <c r="V268" s="3"/>
      <c r="W268" s="3"/>
      <c r="X268" s="3"/>
      <c r="Y268" s="3"/>
      <c r="Z268" s="3"/>
      <c r="AA268" s="3"/>
      <c r="AB268" s="3"/>
      <c r="AC268" s="3"/>
      <c r="AD268" s="3" t="str">
        <f t="shared" ca="1" si="269"/>
        <v/>
      </c>
      <c r="AE268" s="3"/>
      <c r="AF268" s="3"/>
      <c r="AG268" s="3"/>
      <c r="AH268" s="3"/>
      <c r="AI268" s="3" t="str">
        <f t="shared" ca="1" si="262"/>
        <v/>
      </c>
      <c r="AJ268" s="3" t="str">
        <f t="shared" ca="1" si="263"/>
        <v/>
      </c>
      <c r="AK268" s="3"/>
      <c r="AL268" s="47" t="str">
        <f t="shared" ca="1" si="224"/>
        <v/>
      </c>
      <c r="AM268" s="119" t="str">
        <f t="shared" si="280"/>
        <v/>
      </c>
      <c r="AN268" s="118" t="str">
        <f ca="1">IF(AD268="","",IF(AD268="Min. objednávka",2-SUM($AN$7:AN267),IF(AD268="Spolu odhad",ROUND(SUM($AN$7:AN267),2),IF(AM268="","???",ROUND(AG268*AM268,2)))))</f>
        <v/>
      </c>
      <c r="AO268" s="3"/>
      <c r="AP268" s="3"/>
      <c r="AQ268" s="3"/>
      <c r="AR268" s="22">
        <f t="shared" si="281"/>
        <v>1</v>
      </c>
      <c r="AS268" s="3"/>
      <c r="AT268" s="3"/>
      <c r="AU268" s="3"/>
      <c r="AV268" s="3"/>
      <c r="AW268" s="3"/>
      <c r="AX268" s="47" t="str">
        <f>IF(MAX($AX$7:AX267)+1&lt;=$AS$4,MAX($AX$7:AX267)+1,"")</f>
        <v/>
      </c>
      <c r="AY268" s="47" t="str">
        <f>IF(MAX($AX$7:AX267)+1&gt;$AS$4,"",IF(AX268&lt;=$BC$7,VLOOKUP(AX268,BA$8:BB$299,2,FALSE),IF(AX268&lt;=$BE$7,VLOOKUP(AX268,BC$8:BD$299,2,FALSE),IF(AX268&lt;=MAX($BE$8:$BE$299),VLOOKUP(AX268,BE$8:BF$299,2,FALSE),IF(AX268=$AS$4,VLOOKUP(AX268,$AS$4:$AU$4,2,FALSE),"")))))</f>
        <v/>
      </c>
      <c r="AZ268" s="47" t="str">
        <f>IF(MAX($AX$7:AX267)+1&gt;$AS$4,"",IF(AX268&lt;=$BC$7,"",IF(AX268&lt;=$BE$7,MID(VLOOKUP(AX268,BC$8:BD$299,2,FALSE),1,1),IF(AX268&lt;=MAX($BE$8:$BE$299),MID(VLOOKUP(AX268,BE$8:BF$299,2,FALSE),1,1),IF(AX268&lt;=$AS$4,VLOOKUP(AX268,$AS$4:$AU$4,3,FALSE),"")))))</f>
        <v/>
      </c>
      <c r="BA268" s="49" t="str">
        <f>IF(AND(BB268&lt;&gt;"",ISNA(VLOOKUP(BB268,BB$7:BB267,1,FALSE))),MAX(BA$7:BA267)+1,"")</f>
        <v/>
      </c>
      <c r="BB268" s="50" t="str">
        <f t="shared" si="282"/>
        <v/>
      </c>
      <c r="BC268" s="49" t="str">
        <f>IF(AND(BD268&lt;&gt;"",ISNA(VLOOKUP(BD268,BD$7:BD267,1,FALSE))),MAX(BC$7:BC267)+1,"")</f>
        <v/>
      </c>
      <c r="BD268" s="50" t="str">
        <f t="shared" si="283"/>
        <v/>
      </c>
      <c r="BE268" s="49" t="str">
        <f>IF(AND(BF268&lt;&gt;"",ISNA(VLOOKUP(BF268,BF$7:BF267,1,FALSE))),MAX(BE$7:BE267)+1,"")</f>
        <v/>
      </c>
      <c r="BF268" s="50" t="str">
        <f t="shared" si="284"/>
        <v/>
      </c>
      <c r="BG268" s="50" t="str">
        <f t="shared" si="285"/>
        <v xml:space="preserve">22x0,5 </v>
      </c>
      <c r="BH268" s="50" t="str">
        <f t="shared" si="286"/>
        <v xml:space="preserve">22x2 </v>
      </c>
      <c r="BI268" s="47" t="str">
        <f t="shared" si="287"/>
        <v/>
      </c>
      <c r="BJ268" s="47" t="str">
        <f t="shared" si="288"/>
        <v/>
      </c>
      <c r="BK268" s="47" t="str">
        <f t="shared" si="289"/>
        <v/>
      </c>
      <c r="BL268" s="47" t="str">
        <f t="shared" si="290"/>
        <v/>
      </c>
      <c r="BM268" s="47" t="str">
        <f t="shared" si="291"/>
        <v/>
      </c>
      <c r="BN268" s="51" t="str">
        <f t="shared" si="292"/>
        <v/>
      </c>
      <c r="BO268" s="51" t="str">
        <f t="shared" si="293"/>
        <v/>
      </c>
      <c r="BP268" s="51" t="str">
        <f t="shared" si="294"/>
        <v/>
      </c>
      <c r="BQ268" s="51" t="str">
        <f t="shared" si="295"/>
        <v/>
      </c>
      <c r="BR268" s="51" t="str">
        <f t="shared" si="296"/>
        <v/>
      </c>
      <c r="BS268" s="51" t="str">
        <f t="shared" si="297"/>
        <v/>
      </c>
      <c r="BT268" s="47" t="str">
        <f t="shared" si="298"/>
        <v/>
      </c>
      <c r="BU268" s="59" t="s">
        <v>1584</v>
      </c>
      <c r="BV268" s="48" t="s">
        <v>1880</v>
      </c>
      <c r="BW268" s="97"/>
      <c r="BX268" s="98"/>
      <c r="BY268" s="88"/>
      <c r="BZ268" s="99"/>
      <c r="CA268" s="100" t="s">
        <v>2436</v>
      </c>
      <c r="CB268" s="101" t="s">
        <v>246</v>
      </c>
      <c r="CC268" s="101">
        <v>565</v>
      </c>
      <c r="CD268" s="100">
        <v>12.391666666666666</v>
      </c>
      <c r="CE268" s="103"/>
      <c r="CF268" s="101"/>
      <c r="CG268" s="101">
        <v>5.7960000000000003</v>
      </c>
      <c r="CH268" s="101"/>
      <c r="CI268" s="104"/>
      <c r="CJ268" s="105" t="s">
        <v>246</v>
      </c>
      <c r="CL268" s="44"/>
      <c r="CN268" s="52">
        <f t="shared" si="299"/>
        <v>0</v>
      </c>
    </row>
    <row r="269" spans="1:92" ht="9.9499999999999993" hidden="1" customHeight="1" x14ac:dyDescent="0.2">
      <c r="A269" s="3"/>
      <c r="B269" s="3"/>
      <c r="C269" s="83" t="str">
        <f t="shared" si="225"/>
        <v/>
      </c>
      <c r="D269" s="83" t="str">
        <f t="shared" ref="D269:F269" si="303">IF($Q269&lt;&gt;"",IF(D123=0,"",D123),"")</f>
        <v/>
      </c>
      <c r="E269" s="83" t="str">
        <f t="shared" si="303"/>
        <v/>
      </c>
      <c r="F269" s="83" t="str">
        <f t="shared" si="303"/>
        <v/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136" t="str">
        <f t="shared" si="227"/>
        <v/>
      </c>
      <c r="R269" s="137" t="str">
        <f t="shared" si="228"/>
        <v/>
      </c>
      <c r="S269" s="121"/>
      <c r="T269" s="121"/>
      <c r="U269" s="83" t="str">
        <f t="shared" si="229"/>
        <v/>
      </c>
      <c r="V269" s="3"/>
      <c r="W269" s="3"/>
      <c r="X269" s="3"/>
      <c r="Y269" s="3"/>
      <c r="Z269" s="3"/>
      <c r="AA269" s="3"/>
      <c r="AB269" s="3"/>
      <c r="AC269" s="3"/>
      <c r="AD269" s="3" t="str">
        <f t="shared" ca="1" si="269"/>
        <v/>
      </c>
      <c r="AE269" s="3"/>
      <c r="AF269" s="3"/>
      <c r="AG269" s="3"/>
      <c r="AH269" s="3"/>
      <c r="AI269" s="3" t="str">
        <f t="shared" ca="1" si="262"/>
        <v/>
      </c>
      <c r="AJ269" s="3" t="str">
        <f t="shared" ca="1" si="263"/>
        <v/>
      </c>
      <c r="AK269" s="3"/>
      <c r="AL269" s="47" t="str">
        <f t="shared" ca="1" si="224"/>
        <v/>
      </c>
      <c r="AM269" s="119" t="str">
        <f t="shared" si="280"/>
        <v/>
      </c>
      <c r="AN269" s="118" t="str">
        <f ca="1">IF(AD269="","",IF(AD269="Min. objednávka",2-SUM($AN$7:AN268),IF(AD269="Spolu odhad",ROUND(SUM($AN$7:AN268),2),IF(AM269="","???",ROUND(AG269*AM269,2)))))</f>
        <v/>
      </c>
      <c r="AO269" s="3"/>
      <c r="AP269" s="3"/>
      <c r="AQ269" s="3"/>
      <c r="AR269" s="22">
        <f t="shared" si="281"/>
        <v>1</v>
      </c>
      <c r="AS269" s="3"/>
      <c r="AT269" s="3"/>
      <c r="AU269" s="3"/>
      <c r="AV269" s="3"/>
      <c r="AW269" s="3"/>
      <c r="AX269" s="47" t="str">
        <f>IF(MAX($AX$7:AX268)+1&lt;=$AS$4,MAX($AX$7:AX268)+1,"")</f>
        <v/>
      </c>
      <c r="AY269" s="47" t="str">
        <f>IF(MAX($AX$7:AX268)+1&gt;$AS$4,"",IF(AX269&lt;=$BC$7,VLOOKUP(AX269,BA$8:BB$299,2,FALSE),IF(AX269&lt;=$BE$7,VLOOKUP(AX269,BC$8:BD$299,2,FALSE),IF(AX269&lt;=MAX($BE$8:$BE$299),VLOOKUP(AX269,BE$8:BF$299,2,FALSE),IF(AX269=$AS$4,VLOOKUP(AX269,$AS$4:$AU$4,2,FALSE),"")))))</f>
        <v/>
      </c>
      <c r="AZ269" s="47" t="str">
        <f>IF(MAX($AX$7:AX268)+1&gt;$AS$4,"",IF(AX269&lt;=$BC$7,"",IF(AX269&lt;=$BE$7,MID(VLOOKUP(AX269,BC$8:BD$299,2,FALSE),1,1),IF(AX269&lt;=MAX($BE$8:$BE$299),MID(VLOOKUP(AX269,BE$8:BF$299,2,FALSE),1,1),IF(AX269&lt;=$AS$4,VLOOKUP(AX269,$AS$4:$AU$4,3,FALSE),"")))))</f>
        <v/>
      </c>
      <c r="BA269" s="49" t="str">
        <f>IF(AND(BB269&lt;&gt;"",ISNA(VLOOKUP(BB269,BB$7:BB268,1,FALSE))),MAX(BA$7:BA268)+1,"")</f>
        <v/>
      </c>
      <c r="BB269" s="50" t="str">
        <f t="shared" si="282"/>
        <v/>
      </c>
      <c r="BC269" s="49" t="str">
        <f>IF(AND(BD269&lt;&gt;"",ISNA(VLOOKUP(BD269,BD$7:BD268,1,FALSE))),MAX(BC$7:BC268)+1,"")</f>
        <v/>
      </c>
      <c r="BD269" s="50" t="str">
        <f t="shared" si="283"/>
        <v/>
      </c>
      <c r="BE269" s="49" t="str">
        <f>IF(AND(BF269&lt;&gt;"",ISNA(VLOOKUP(BF269,BF$7:BF268,1,FALSE))),MAX(BE$7:BE268)+1,"")</f>
        <v/>
      </c>
      <c r="BF269" s="50" t="str">
        <f t="shared" si="284"/>
        <v/>
      </c>
      <c r="BG269" s="50" t="str">
        <f t="shared" si="285"/>
        <v xml:space="preserve">22x0,5 </v>
      </c>
      <c r="BH269" s="50" t="str">
        <f t="shared" si="286"/>
        <v xml:space="preserve">22x2 </v>
      </c>
      <c r="BI269" s="47" t="str">
        <f t="shared" si="287"/>
        <v/>
      </c>
      <c r="BJ269" s="47" t="str">
        <f t="shared" si="288"/>
        <v/>
      </c>
      <c r="BK269" s="47" t="str">
        <f t="shared" si="289"/>
        <v/>
      </c>
      <c r="BL269" s="47" t="str">
        <f t="shared" si="290"/>
        <v/>
      </c>
      <c r="BM269" s="47" t="str">
        <f t="shared" si="291"/>
        <v/>
      </c>
      <c r="BN269" s="51" t="str">
        <f t="shared" si="292"/>
        <v/>
      </c>
      <c r="BO269" s="51" t="str">
        <f t="shared" si="293"/>
        <v/>
      </c>
      <c r="BP269" s="51" t="str">
        <f t="shared" si="294"/>
        <v/>
      </c>
      <c r="BQ269" s="51" t="str">
        <f t="shared" si="295"/>
        <v/>
      </c>
      <c r="BR269" s="51" t="str">
        <f t="shared" si="296"/>
        <v/>
      </c>
      <c r="BS269" s="51" t="str">
        <f t="shared" si="297"/>
        <v/>
      </c>
      <c r="BT269" s="47" t="str">
        <f t="shared" si="298"/>
        <v/>
      </c>
      <c r="BU269" s="59" t="s">
        <v>1585</v>
      </c>
      <c r="BV269" s="48" t="s">
        <v>1882</v>
      </c>
      <c r="BW269" s="97"/>
      <c r="BX269" s="98"/>
      <c r="BY269" s="88"/>
      <c r="BZ269" s="99"/>
      <c r="CA269" s="100" t="s">
        <v>2437</v>
      </c>
      <c r="CB269" s="101" t="s">
        <v>247</v>
      </c>
      <c r="CC269" s="101">
        <v>566</v>
      </c>
      <c r="CD269" s="100">
        <v>13.025</v>
      </c>
      <c r="CE269" s="103"/>
      <c r="CF269" s="101"/>
      <c r="CG269" s="101">
        <v>5.7960000000000003</v>
      </c>
      <c r="CH269" s="101"/>
      <c r="CI269" s="104"/>
      <c r="CJ269" s="105" t="s">
        <v>247</v>
      </c>
      <c r="CL269" s="44"/>
      <c r="CN269" s="52">
        <f t="shared" si="299"/>
        <v>0</v>
      </c>
    </row>
    <row r="270" spans="1:92" ht="9.9499999999999993" hidden="1" customHeight="1" x14ac:dyDescent="0.2">
      <c r="A270" s="3"/>
      <c r="B270" s="3"/>
      <c r="C270" s="83" t="str">
        <f t="shared" si="225"/>
        <v/>
      </c>
      <c r="D270" s="83" t="str">
        <f t="shared" ref="D270:F270" si="304">IF($Q270&lt;&gt;"",IF(D124=0,"",D124),"")</f>
        <v/>
      </c>
      <c r="E270" s="83" t="str">
        <f t="shared" si="304"/>
        <v/>
      </c>
      <c r="F270" s="83" t="str">
        <f t="shared" si="304"/>
        <v/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136" t="str">
        <f t="shared" si="227"/>
        <v/>
      </c>
      <c r="R270" s="137" t="str">
        <f t="shared" si="228"/>
        <v/>
      </c>
      <c r="S270" s="121"/>
      <c r="T270" s="121"/>
      <c r="U270" s="83" t="str">
        <f t="shared" si="229"/>
        <v/>
      </c>
      <c r="V270" s="3"/>
      <c r="W270" s="3"/>
      <c r="X270" s="3"/>
      <c r="Y270" s="3"/>
      <c r="Z270" s="3"/>
      <c r="AA270" s="3"/>
      <c r="AB270" s="3"/>
      <c r="AC270" s="3"/>
      <c r="AD270" s="3" t="str">
        <f t="shared" ca="1" si="269"/>
        <v/>
      </c>
      <c r="AE270" s="3"/>
      <c r="AF270" s="3"/>
      <c r="AG270" s="3"/>
      <c r="AH270" s="3"/>
      <c r="AI270" s="3" t="str">
        <f t="shared" ca="1" si="262"/>
        <v/>
      </c>
      <c r="AJ270" s="3" t="str">
        <f t="shared" ca="1" si="263"/>
        <v/>
      </c>
      <c r="AK270" s="3"/>
      <c r="AL270" s="47" t="str">
        <f t="shared" ca="1" si="224"/>
        <v/>
      </c>
      <c r="AM270" s="119" t="str">
        <f t="shared" si="280"/>
        <v/>
      </c>
      <c r="AN270" s="118" t="str">
        <f ca="1">IF(AD270="","",IF(AD270="Min. objednávka",2-SUM($AN$7:AN269),IF(AD270="Spolu odhad",ROUND(SUM($AN$7:AN269),2),IF(AM270="","???",ROUND(AG270*AM270,2)))))</f>
        <v/>
      </c>
      <c r="AO270" s="3"/>
      <c r="AP270" s="3"/>
      <c r="AQ270" s="3"/>
      <c r="AR270" s="22">
        <f t="shared" si="281"/>
        <v>1</v>
      </c>
      <c r="AS270" s="3"/>
      <c r="AT270" s="3"/>
      <c r="AU270" s="3"/>
      <c r="AV270" s="3"/>
      <c r="AW270" s="3"/>
      <c r="AX270" s="47" t="str">
        <f>IF(MAX($AX$7:AX269)+1&lt;=$AS$4,MAX($AX$7:AX269)+1,"")</f>
        <v/>
      </c>
      <c r="AY270" s="47" t="str">
        <f>IF(MAX($AX$7:AX269)+1&gt;$AS$4,"",IF(AX270&lt;=$BC$7,VLOOKUP(AX270,BA$8:BB$299,2,FALSE),IF(AX270&lt;=$BE$7,VLOOKUP(AX270,BC$8:BD$299,2,FALSE),IF(AX270&lt;=MAX($BE$8:$BE$299),VLOOKUP(AX270,BE$8:BF$299,2,FALSE),IF(AX270=$AS$4,VLOOKUP(AX270,$AS$4:$AU$4,2,FALSE),"")))))</f>
        <v/>
      </c>
      <c r="AZ270" s="47" t="str">
        <f>IF(MAX($AX$7:AX269)+1&gt;$AS$4,"",IF(AX270&lt;=$BC$7,"",IF(AX270&lt;=$BE$7,MID(VLOOKUP(AX270,BC$8:BD$299,2,FALSE),1,1),IF(AX270&lt;=MAX($BE$8:$BE$299),MID(VLOOKUP(AX270,BE$8:BF$299,2,FALSE),1,1),IF(AX270&lt;=$AS$4,VLOOKUP(AX270,$AS$4:$AU$4,3,FALSE),"")))))</f>
        <v/>
      </c>
      <c r="BA270" s="49" t="str">
        <f>IF(AND(BB270&lt;&gt;"",ISNA(VLOOKUP(BB270,BB$7:BB269,1,FALSE))),MAX(BA$7:BA269)+1,"")</f>
        <v/>
      </c>
      <c r="BB270" s="50" t="str">
        <f t="shared" si="282"/>
        <v/>
      </c>
      <c r="BC270" s="49" t="str">
        <f>IF(AND(BD270&lt;&gt;"",ISNA(VLOOKUP(BD270,BD$7:BD269,1,FALSE))),MAX(BC$7:BC269)+1,"")</f>
        <v/>
      </c>
      <c r="BD270" s="50" t="str">
        <f t="shared" si="283"/>
        <v/>
      </c>
      <c r="BE270" s="49" t="str">
        <f>IF(AND(BF270&lt;&gt;"",ISNA(VLOOKUP(BF270,BF$7:BF269,1,FALSE))),MAX(BE$7:BE269)+1,"")</f>
        <v/>
      </c>
      <c r="BF270" s="50" t="str">
        <f t="shared" si="284"/>
        <v/>
      </c>
      <c r="BG270" s="50" t="str">
        <f t="shared" si="285"/>
        <v xml:space="preserve">22x0,5 </v>
      </c>
      <c r="BH270" s="50" t="str">
        <f t="shared" si="286"/>
        <v xml:space="preserve">22x2 </v>
      </c>
      <c r="BI270" s="47" t="str">
        <f t="shared" si="287"/>
        <v/>
      </c>
      <c r="BJ270" s="47" t="str">
        <f t="shared" si="288"/>
        <v/>
      </c>
      <c r="BK270" s="47" t="str">
        <f t="shared" si="289"/>
        <v/>
      </c>
      <c r="BL270" s="47" t="str">
        <f t="shared" si="290"/>
        <v/>
      </c>
      <c r="BM270" s="47" t="str">
        <f t="shared" si="291"/>
        <v/>
      </c>
      <c r="BN270" s="51" t="str">
        <f t="shared" si="292"/>
        <v/>
      </c>
      <c r="BO270" s="51" t="str">
        <f t="shared" si="293"/>
        <v/>
      </c>
      <c r="BP270" s="51" t="str">
        <f t="shared" si="294"/>
        <v/>
      </c>
      <c r="BQ270" s="51" t="str">
        <f t="shared" si="295"/>
        <v/>
      </c>
      <c r="BR270" s="51" t="str">
        <f t="shared" si="296"/>
        <v/>
      </c>
      <c r="BS270" s="51" t="str">
        <f t="shared" si="297"/>
        <v/>
      </c>
      <c r="BT270" s="47" t="str">
        <f t="shared" si="298"/>
        <v/>
      </c>
      <c r="BU270" s="59" t="s">
        <v>1586</v>
      </c>
      <c r="BV270" s="48" t="s">
        <v>1884</v>
      </c>
      <c r="BW270" s="97"/>
      <c r="BX270" s="98"/>
      <c r="BY270" s="88"/>
      <c r="BZ270" s="99"/>
      <c r="CA270" s="100" t="s">
        <v>2445</v>
      </c>
      <c r="CB270" s="101" t="s">
        <v>248</v>
      </c>
      <c r="CC270" s="101">
        <v>568</v>
      </c>
      <c r="CD270" s="100">
        <v>14.424999999999999</v>
      </c>
      <c r="CE270" s="103"/>
      <c r="CF270" s="101"/>
      <c r="CG270" s="101">
        <v>5.7960000000000003</v>
      </c>
      <c r="CH270" s="101"/>
      <c r="CI270" s="104"/>
      <c r="CJ270" s="105" t="s">
        <v>248</v>
      </c>
      <c r="CL270" s="44"/>
      <c r="CN270" s="52">
        <f t="shared" si="299"/>
        <v>0</v>
      </c>
    </row>
    <row r="271" spans="1:92" ht="9.9499999999999993" hidden="1" customHeight="1" x14ac:dyDescent="0.2">
      <c r="A271" s="3"/>
      <c r="B271" s="3"/>
      <c r="C271" s="83" t="str">
        <f t="shared" si="225"/>
        <v/>
      </c>
      <c r="D271" s="83" t="str">
        <f t="shared" ref="D271:F271" si="305">IF($Q271&lt;&gt;"",IF(D125=0,"",D125),"")</f>
        <v/>
      </c>
      <c r="E271" s="83" t="str">
        <f t="shared" si="305"/>
        <v/>
      </c>
      <c r="F271" s="83" t="str">
        <f t="shared" si="305"/>
        <v/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136" t="str">
        <f t="shared" si="227"/>
        <v/>
      </c>
      <c r="R271" s="137" t="str">
        <f t="shared" si="228"/>
        <v/>
      </c>
      <c r="S271" s="121"/>
      <c r="T271" s="121"/>
      <c r="U271" s="83" t="str">
        <f t="shared" si="229"/>
        <v/>
      </c>
      <c r="V271" s="3"/>
      <c r="W271" s="3"/>
      <c r="X271" s="3"/>
      <c r="Y271" s="3"/>
      <c r="Z271" s="3"/>
      <c r="AA271" s="3"/>
      <c r="AB271" s="3"/>
      <c r="AC271" s="3"/>
      <c r="AD271" s="3" t="str">
        <f t="shared" ca="1" si="269"/>
        <v/>
      </c>
      <c r="AE271" s="3"/>
      <c r="AF271" s="3"/>
      <c r="AG271" s="3"/>
      <c r="AH271" s="3"/>
      <c r="AI271" s="3" t="str">
        <f t="shared" ca="1" si="262"/>
        <v/>
      </c>
      <c r="AJ271" s="3" t="str">
        <f t="shared" ca="1" si="263"/>
        <v/>
      </c>
      <c r="AK271" s="3"/>
      <c r="AL271" s="47" t="str">
        <f t="shared" ca="1" si="224"/>
        <v/>
      </c>
      <c r="AM271" s="119" t="str">
        <f t="shared" si="280"/>
        <v/>
      </c>
      <c r="AN271" s="118" t="str">
        <f ca="1">IF(AD271="","",IF(AD271="Min. objednávka",2-SUM($AN$7:AN270),IF(AD271="Spolu odhad",ROUND(SUM($AN$7:AN270),2),IF(AM271="","???",ROUND(AG271*AM271,2)))))</f>
        <v/>
      </c>
      <c r="AO271" s="3"/>
      <c r="AP271" s="3"/>
      <c r="AQ271" s="3"/>
      <c r="AR271" s="22">
        <f t="shared" si="281"/>
        <v>1</v>
      </c>
      <c r="AS271" s="3"/>
      <c r="AT271" s="3"/>
      <c r="AU271" s="3"/>
      <c r="AV271" s="3"/>
      <c r="AW271" s="3"/>
      <c r="AX271" s="47" t="str">
        <f>IF(MAX($AX$7:AX270)+1&lt;=$AS$4,MAX($AX$7:AX270)+1,"")</f>
        <v/>
      </c>
      <c r="AY271" s="47" t="str">
        <f>IF(MAX($AX$7:AX270)+1&gt;$AS$4,"",IF(AX271&lt;=$BC$7,VLOOKUP(AX271,BA$8:BB$299,2,FALSE),IF(AX271&lt;=$BE$7,VLOOKUP(AX271,BC$8:BD$299,2,FALSE),IF(AX271&lt;=MAX($BE$8:$BE$299),VLOOKUP(AX271,BE$8:BF$299,2,FALSE),IF(AX271=$AS$4,VLOOKUP(AX271,$AS$4:$AU$4,2,FALSE),"")))))</f>
        <v/>
      </c>
      <c r="AZ271" s="47" t="str">
        <f>IF(MAX($AX$7:AX270)+1&gt;$AS$4,"",IF(AX271&lt;=$BC$7,"",IF(AX271&lt;=$BE$7,MID(VLOOKUP(AX271,BC$8:BD$299,2,FALSE),1,1),IF(AX271&lt;=MAX($BE$8:$BE$299),MID(VLOOKUP(AX271,BE$8:BF$299,2,FALSE),1,1),IF(AX271&lt;=$AS$4,VLOOKUP(AX271,$AS$4:$AU$4,3,FALSE),"")))))</f>
        <v/>
      </c>
      <c r="BA271" s="49" t="str">
        <f>IF(AND(BB271&lt;&gt;"",ISNA(VLOOKUP(BB271,BB$7:BB270,1,FALSE))),MAX(BA$7:BA270)+1,"")</f>
        <v/>
      </c>
      <c r="BB271" s="50" t="str">
        <f t="shared" si="282"/>
        <v/>
      </c>
      <c r="BC271" s="49" t="str">
        <f>IF(AND(BD271&lt;&gt;"",ISNA(VLOOKUP(BD271,BD$7:BD270,1,FALSE))),MAX(BC$7:BC270)+1,"")</f>
        <v/>
      </c>
      <c r="BD271" s="50" t="str">
        <f t="shared" si="283"/>
        <v/>
      </c>
      <c r="BE271" s="49" t="str">
        <f>IF(AND(BF271&lt;&gt;"",ISNA(VLOOKUP(BF271,BF$7:BF270,1,FALSE))),MAX(BE$7:BE270)+1,"")</f>
        <v/>
      </c>
      <c r="BF271" s="50" t="str">
        <f t="shared" si="284"/>
        <v/>
      </c>
      <c r="BG271" s="50" t="str">
        <f t="shared" si="285"/>
        <v xml:space="preserve">22x0,5 </v>
      </c>
      <c r="BH271" s="50" t="str">
        <f t="shared" si="286"/>
        <v xml:space="preserve">22x2 </v>
      </c>
      <c r="BI271" s="47" t="str">
        <f t="shared" si="287"/>
        <v/>
      </c>
      <c r="BJ271" s="47" t="str">
        <f t="shared" si="288"/>
        <v/>
      </c>
      <c r="BK271" s="47" t="str">
        <f t="shared" si="289"/>
        <v/>
      </c>
      <c r="BL271" s="47" t="str">
        <f t="shared" si="290"/>
        <v/>
      </c>
      <c r="BM271" s="47" t="str">
        <f t="shared" si="291"/>
        <v/>
      </c>
      <c r="BN271" s="51" t="str">
        <f t="shared" si="292"/>
        <v/>
      </c>
      <c r="BO271" s="51" t="str">
        <f t="shared" si="293"/>
        <v/>
      </c>
      <c r="BP271" s="51" t="str">
        <f t="shared" si="294"/>
        <v/>
      </c>
      <c r="BQ271" s="51" t="str">
        <f t="shared" si="295"/>
        <v/>
      </c>
      <c r="BR271" s="51" t="str">
        <f t="shared" si="296"/>
        <v/>
      </c>
      <c r="BS271" s="51" t="str">
        <f t="shared" si="297"/>
        <v/>
      </c>
      <c r="BT271" s="47" t="str">
        <f t="shared" si="298"/>
        <v/>
      </c>
      <c r="BU271" s="59" t="s">
        <v>1587</v>
      </c>
      <c r="BV271" s="48" t="s">
        <v>1886</v>
      </c>
      <c r="BW271" s="97"/>
      <c r="BX271" s="98"/>
      <c r="BY271" s="88"/>
      <c r="BZ271" s="99"/>
      <c r="CA271" s="100" t="s">
        <v>2448</v>
      </c>
      <c r="CB271" s="101" t="s">
        <v>249</v>
      </c>
      <c r="CC271" s="101">
        <v>569</v>
      </c>
      <c r="CD271" s="100">
        <v>9.7583333333333346</v>
      </c>
      <c r="CE271" s="103"/>
      <c r="CF271" s="101"/>
      <c r="CG271" s="101">
        <v>5.7960000000000003</v>
      </c>
      <c r="CH271" s="101"/>
      <c r="CI271" s="104"/>
      <c r="CJ271" s="105" t="s">
        <v>249</v>
      </c>
      <c r="CL271" s="44"/>
      <c r="CN271" s="52">
        <f t="shared" si="299"/>
        <v>0</v>
      </c>
    </row>
    <row r="272" spans="1:92" ht="9.9499999999999993" hidden="1" customHeight="1" x14ac:dyDescent="0.2">
      <c r="A272" s="3"/>
      <c r="B272" s="3"/>
      <c r="C272" s="83" t="str">
        <f t="shared" si="225"/>
        <v/>
      </c>
      <c r="D272" s="83" t="str">
        <f t="shared" ref="D272:F272" si="306">IF($Q272&lt;&gt;"",IF(D126=0,"",D126),"")</f>
        <v/>
      </c>
      <c r="E272" s="83" t="str">
        <f t="shared" si="306"/>
        <v/>
      </c>
      <c r="F272" s="83" t="str">
        <f t="shared" si="306"/>
        <v/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136" t="str">
        <f t="shared" si="227"/>
        <v/>
      </c>
      <c r="R272" s="137" t="str">
        <f t="shared" si="228"/>
        <v/>
      </c>
      <c r="S272" s="121"/>
      <c r="T272" s="121"/>
      <c r="U272" s="83" t="str">
        <f t="shared" si="229"/>
        <v/>
      </c>
      <c r="V272" s="3"/>
      <c r="W272" s="3"/>
      <c r="X272" s="3"/>
      <c r="Y272" s="3"/>
      <c r="Z272" s="3"/>
      <c r="AA272" s="3"/>
      <c r="AB272" s="3"/>
      <c r="AC272" s="3"/>
      <c r="AD272" s="3" t="str">
        <f t="shared" ca="1" si="269"/>
        <v/>
      </c>
      <c r="AE272" s="3"/>
      <c r="AF272" s="3"/>
      <c r="AG272" s="3"/>
      <c r="AH272" s="3"/>
      <c r="AI272" s="3" t="str">
        <f t="shared" ca="1" si="262"/>
        <v/>
      </c>
      <c r="AJ272" s="3" t="str">
        <f t="shared" ca="1" si="263"/>
        <v/>
      </c>
      <c r="AK272" s="3"/>
      <c r="AL272" s="47" t="str">
        <f t="shared" ca="1" si="224"/>
        <v/>
      </c>
      <c r="AM272" s="119" t="str">
        <f t="shared" si="280"/>
        <v/>
      </c>
      <c r="AN272" s="118" t="str">
        <f ca="1">IF(AD272="","",IF(AD272="Min. objednávka",2-SUM($AN$7:AN271),IF(AD272="Spolu odhad",ROUND(SUM($AN$7:AN271),2),IF(AM272="","???",ROUND(AG272*AM272,2)))))</f>
        <v/>
      </c>
      <c r="AO272" s="3"/>
      <c r="AP272" s="3"/>
      <c r="AQ272" s="3"/>
      <c r="AR272" s="22">
        <f t="shared" si="281"/>
        <v>1</v>
      </c>
      <c r="AS272" s="3"/>
      <c r="AT272" s="3"/>
      <c r="AU272" s="3"/>
      <c r="AV272" s="3"/>
      <c r="AW272" s="3"/>
      <c r="AX272" s="47" t="str">
        <f>IF(MAX($AX$7:AX271)+1&lt;=$AS$4,MAX($AX$7:AX271)+1,"")</f>
        <v/>
      </c>
      <c r="AY272" s="47" t="str">
        <f>IF(MAX($AX$7:AX271)+1&gt;$AS$4,"",IF(AX272&lt;=$BC$7,VLOOKUP(AX272,BA$8:BB$299,2,FALSE),IF(AX272&lt;=$BE$7,VLOOKUP(AX272,BC$8:BD$299,2,FALSE),IF(AX272&lt;=MAX($BE$8:$BE$299),VLOOKUP(AX272,BE$8:BF$299,2,FALSE),IF(AX272=$AS$4,VLOOKUP(AX272,$AS$4:$AU$4,2,FALSE),"")))))</f>
        <v/>
      </c>
      <c r="AZ272" s="47" t="str">
        <f>IF(MAX($AX$7:AX271)+1&gt;$AS$4,"",IF(AX272&lt;=$BC$7,"",IF(AX272&lt;=$BE$7,MID(VLOOKUP(AX272,BC$8:BD$299,2,FALSE),1,1),IF(AX272&lt;=MAX($BE$8:$BE$299),MID(VLOOKUP(AX272,BE$8:BF$299,2,FALSE),1,1),IF(AX272&lt;=$AS$4,VLOOKUP(AX272,$AS$4:$AU$4,3,FALSE),"")))))</f>
        <v/>
      </c>
      <c r="BA272" s="49" t="str">
        <f>IF(AND(BB272&lt;&gt;"",ISNA(VLOOKUP(BB272,BB$7:BB271,1,FALSE))),MAX(BA$7:BA271)+1,"")</f>
        <v/>
      </c>
      <c r="BB272" s="50" t="str">
        <f t="shared" si="282"/>
        <v/>
      </c>
      <c r="BC272" s="49" t="str">
        <f>IF(AND(BD272&lt;&gt;"",ISNA(VLOOKUP(BD272,BD$7:BD271,1,FALSE))),MAX(BC$7:BC271)+1,"")</f>
        <v/>
      </c>
      <c r="BD272" s="50" t="str">
        <f t="shared" si="283"/>
        <v/>
      </c>
      <c r="BE272" s="49" t="str">
        <f>IF(AND(BF272&lt;&gt;"",ISNA(VLOOKUP(BF272,BF$7:BF271,1,FALSE))),MAX(BE$7:BE271)+1,"")</f>
        <v/>
      </c>
      <c r="BF272" s="50" t="str">
        <f t="shared" si="284"/>
        <v/>
      </c>
      <c r="BG272" s="50" t="str">
        <f t="shared" si="285"/>
        <v xml:space="preserve">22x0,5 </v>
      </c>
      <c r="BH272" s="50" t="str">
        <f t="shared" si="286"/>
        <v xml:space="preserve">22x2 </v>
      </c>
      <c r="BI272" s="47" t="str">
        <f t="shared" si="287"/>
        <v/>
      </c>
      <c r="BJ272" s="47" t="str">
        <f t="shared" si="288"/>
        <v/>
      </c>
      <c r="BK272" s="47" t="str">
        <f t="shared" si="289"/>
        <v/>
      </c>
      <c r="BL272" s="47" t="str">
        <f t="shared" si="290"/>
        <v/>
      </c>
      <c r="BM272" s="47" t="str">
        <f t="shared" si="291"/>
        <v/>
      </c>
      <c r="BN272" s="51" t="str">
        <f t="shared" si="292"/>
        <v/>
      </c>
      <c r="BO272" s="51" t="str">
        <f t="shared" si="293"/>
        <v/>
      </c>
      <c r="BP272" s="51" t="str">
        <f t="shared" si="294"/>
        <v/>
      </c>
      <c r="BQ272" s="51" t="str">
        <f t="shared" si="295"/>
        <v/>
      </c>
      <c r="BR272" s="51" t="str">
        <f t="shared" si="296"/>
        <v/>
      </c>
      <c r="BS272" s="51" t="str">
        <f t="shared" si="297"/>
        <v/>
      </c>
      <c r="BT272" s="47" t="str">
        <f t="shared" si="298"/>
        <v/>
      </c>
      <c r="BU272" s="59" t="s">
        <v>1588</v>
      </c>
      <c r="BV272" s="48" t="s">
        <v>1888</v>
      </c>
      <c r="BW272" s="97"/>
      <c r="BX272" s="98"/>
      <c r="BY272" s="88"/>
      <c r="BZ272" s="99"/>
      <c r="CA272" s="100" t="s">
        <v>2457</v>
      </c>
      <c r="CB272" s="101" t="s">
        <v>195</v>
      </c>
      <c r="CC272" s="101">
        <v>495</v>
      </c>
      <c r="CD272" s="100">
        <v>11.3</v>
      </c>
      <c r="CE272" s="103"/>
      <c r="CF272" s="101"/>
      <c r="CG272" s="101">
        <v>5.7960000000000003</v>
      </c>
      <c r="CH272" s="101"/>
      <c r="CI272" s="104"/>
      <c r="CJ272" s="105" t="s">
        <v>195</v>
      </c>
      <c r="CL272" s="44"/>
      <c r="CN272" s="52">
        <f t="shared" si="299"/>
        <v>0</v>
      </c>
    </row>
    <row r="273" spans="1:92" ht="9.9499999999999993" hidden="1" customHeight="1" x14ac:dyDescent="0.2">
      <c r="A273" s="3"/>
      <c r="B273" s="3"/>
      <c r="C273" s="83" t="str">
        <f t="shared" si="225"/>
        <v/>
      </c>
      <c r="D273" s="83" t="str">
        <f t="shared" ref="D273:F273" si="307">IF($Q273&lt;&gt;"",IF(D127=0,"",D127),"")</f>
        <v/>
      </c>
      <c r="E273" s="83" t="str">
        <f t="shared" si="307"/>
        <v/>
      </c>
      <c r="F273" s="83" t="str">
        <f t="shared" si="307"/>
        <v/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136" t="str">
        <f t="shared" si="227"/>
        <v/>
      </c>
      <c r="R273" s="137" t="str">
        <f t="shared" si="228"/>
        <v/>
      </c>
      <c r="S273" s="121"/>
      <c r="T273" s="121"/>
      <c r="U273" s="83" t="str">
        <f t="shared" si="229"/>
        <v/>
      </c>
      <c r="V273" s="3"/>
      <c r="W273" s="3"/>
      <c r="X273" s="3"/>
      <c r="Y273" s="3"/>
      <c r="Z273" s="3"/>
      <c r="AA273" s="3"/>
      <c r="AB273" s="3"/>
      <c r="AC273" s="3"/>
      <c r="AD273" s="3" t="str">
        <f t="shared" ca="1" si="269"/>
        <v/>
      </c>
      <c r="AE273" s="3"/>
      <c r="AF273" s="3"/>
      <c r="AG273" s="3"/>
      <c r="AH273" s="3"/>
      <c r="AI273" s="3" t="str">
        <f t="shared" ca="1" si="262"/>
        <v/>
      </c>
      <c r="AJ273" s="3" t="str">
        <f t="shared" ca="1" si="263"/>
        <v/>
      </c>
      <c r="AK273" s="3"/>
      <c r="AL273" s="47" t="str">
        <f t="shared" ca="1" si="224"/>
        <v/>
      </c>
      <c r="AM273" s="119" t="str">
        <f t="shared" si="280"/>
        <v/>
      </c>
      <c r="AN273" s="118" t="str">
        <f ca="1">IF(AD273="","",IF(AD273="Min. objednávka",2-SUM($AN$7:AN272),IF(AD273="Spolu odhad",ROUND(SUM($AN$7:AN272),2),IF(AM273="","???",ROUND(AG273*AM273,2)))))</f>
        <v/>
      </c>
      <c r="AO273" s="3"/>
      <c r="AP273" s="3"/>
      <c r="AQ273" s="3"/>
      <c r="AR273" s="22">
        <f t="shared" si="281"/>
        <v>1</v>
      </c>
      <c r="AS273" s="3"/>
      <c r="AT273" s="3"/>
      <c r="AU273" s="3"/>
      <c r="AV273" s="3"/>
      <c r="AW273" s="3"/>
      <c r="AX273" s="47" t="str">
        <f>IF(MAX($AX$7:AX272)+1&lt;=$AS$4,MAX($AX$7:AX272)+1,"")</f>
        <v/>
      </c>
      <c r="AY273" s="47" t="str">
        <f>IF(MAX($AX$7:AX272)+1&gt;$AS$4,"",IF(AX273&lt;=$BC$7,VLOOKUP(AX273,BA$8:BB$299,2,FALSE),IF(AX273&lt;=$BE$7,VLOOKUP(AX273,BC$8:BD$299,2,FALSE),IF(AX273&lt;=MAX($BE$8:$BE$299),VLOOKUP(AX273,BE$8:BF$299,2,FALSE),IF(AX273=$AS$4,VLOOKUP(AX273,$AS$4:$AU$4,2,FALSE),"")))))</f>
        <v/>
      </c>
      <c r="AZ273" s="47" t="str">
        <f>IF(MAX($AX$7:AX272)+1&gt;$AS$4,"",IF(AX273&lt;=$BC$7,"",IF(AX273&lt;=$BE$7,MID(VLOOKUP(AX273,BC$8:BD$299,2,FALSE),1,1),IF(AX273&lt;=MAX($BE$8:$BE$299),MID(VLOOKUP(AX273,BE$8:BF$299,2,FALSE),1,1),IF(AX273&lt;=$AS$4,VLOOKUP(AX273,$AS$4:$AU$4,3,FALSE),"")))))</f>
        <v/>
      </c>
      <c r="BA273" s="49" t="str">
        <f>IF(AND(BB273&lt;&gt;"",ISNA(VLOOKUP(BB273,BB$7:BB272,1,FALSE))),MAX(BA$7:BA272)+1,"")</f>
        <v/>
      </c>
      <c r="BB273" s="50" t="str">
        <f t="shared" si="282"/>
        <v/>
      </c>
      <c r="BC273" s="49" t="str">
        <f>IF(AND(BD273&lt;&gt;"",ISNA(VLOOKUP(BD273,BD$7:BD272,1,FALSE))),MAX(BC$7:BC272)+1,"")</f>
        <v/>
      </c>
      <c r="BD273" s="50" t="str">
        <f t="shared" si="283"/>
        <v/>
      </c>
      <c r="BE273" s="49" t="str">
        <f>IF(AND(BF273&lt;&gt;"",ISNA(VLOOKUP(BF273,BF$7:BF272,1,FALSE))),MAX(BE$7:BE272)+1,"")</f>
        <v/>
      </c>
      <c r="BF273" s="50" t="str">
        <f t="shared" si="284"/>
        <v/>
      </c>
      <c r="BG273" s="50" t="str">
        <f t="shared" si="285"/>
        <v xml:space="preserve">22x0,5 </v>
      </c>
      <c r="BH273" s="50" t="str">
        <f t="shared" si="286"/>
        <v xml:space="preserve">22x2 </v>
      </c>
      <c r="BI273" s="47" t="str">
        <f t="shared" si="287"/>
        <v/>
      </c>
      <c r="BJ273" s="47" t="str">
        <f t="shared" si="288"/>
        <v/>
      </c>
      <c r="BK273" s="47" t="str">
        <f t="shared" si="289"/>
        <v/>
      </c>
      <c r="BL273" s="47" t="str">
        <f t="shared" si="290"/>
        <v/>
      </c>
      <c r="BM273" s="47" t="str">
        <f t="shared" si="291"/>
        <v/>
      </c>
      <c r="BN273" s="51" t="str">
        <f t="shared" si="292"/>
        <v/>
      </c>
      <c r="BO273" s="51" t="str">
        <f t="shared" si="293"/>
        <v/>
      </c>
      <c r="BP273" s="51" t="str">
        <f t="shared" si="294"/>
        <v/>
      </c>
      <c r="BQ273" s="51" t="str">
        <f t="shared" si="295"/>
        <v/>
      </c>
      <c r="BR273" s="51" t="str">
        <f t="shared" si="296"/>
        <v/>
      </c>
      <c r="BS273" s="51" t="str">
        <f t="shared" si="297"/>
        <v/>
      </c>
      <c r="BT273" s="47" t="str">
        <f t="shared" si="298"/>
        <v/>
      </c>
      <c r="BU273" s="59" t="s">
        <v>1589</v>
      </c>
      <c r="BV273" s="48" t="s">
        <v>1890</v>
      </c>
      <c r="BW273" s="97"/>
      <c r="BX273" s="98"/>
      <c r="BY273" s="88"/>
      <c r="BZ273" s="99"/>
      <c r="CA273" s="100" t="s">
        <v>2466</v>
      </c>
      <c r="CB273" s="101" t="s">
        <v>196</v>
      </c>
      <c r="CC273" s="101">
        <v>496</v>
      </c>
      <c r="CD273" s="100">
        <v>8.6916666666666664</v>
      </c>
      <c r="CE273" s="103"/>
      <c r="CF273" s="101"/>
      <c r="CG273" s="101">
        <v>5.7960000000000003</v>
      </c>
      <c r="CH273" s="101"/>
      <c r="CI273" s="104"/>
      <c r="CJ273" s="105" t="s">
        <v>196</v>
      </c>
      <c r="CL273" s="44"/>
      <c r="CN273" s="52">
        <f t="shared" si="299"/>
        <v>0</v>
      </c>
    </row>
    <row r="274" spans="1:92" ht="9.9499999999999993" hidden="1" customHeight="1" x14ac:dyDescent="0.2">
      <c r="A274" s="3"/>
      <c r="B274" s="3"/>
      <c r="C274" s="83" t="str">
        <f t="shared" si="225"/>
        <v/>
      </c>
      <c r="D274" s="83" t="str">
        <f t="shared" ref="D274:F274" si="308">IF($Q274&lt;&gt;"",IF(D128=0,"",D128),"")</f>
        <v/>
      </c>
      <c r="E274" s="83" t="str">
        <f t="shared" si="308"/>
        <v/>
      </c>
      <c r="F274" s="83" t="str">
        <f t="shared" si="308"/>
        <v/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136" t="str">
        <f t="shared" si="227"/>
        <v/>
      </c>
      <c r="R274" s="137" t="str">
        <f t="shared" si="228"/>
        <v/>
      </c>
      <c r="S274" s="121"/>
      <c r="T274" s="121"/>
      <c r="U274" s="83" t="str">
        <f t="shared" si="229"/>
        <v/>
      </c>
      <c r="V274" s="3"/>
      <c r="W274" s="3"/>
      <c r="X274" s="3"/>
      <c r="Y274" s="3"/>
      <c r="Z274" s="3"/>
      <c r="AA274" s="3"/>
      <c r="AB274" s="3"/>
      <c r="AC274" s="3"/>
      <c r="AD274" s="3" t="str">
        <f t="shared" ca="1" si="269"/>
        <v/>
      </c>
      <c r="AE274" s="3"/>
      <c r="AF274" s="3"/>
      <c r="AG274" s="3"/>
      <c r="AH274" s="3"/>
      <c r="AI274" s="3" t="str">
        <f t="shared" ca="1" si="262"/>
        <v/>
      </c>
      <c r="AJ274" s="3" t="str">
        <f t="shared" ca="1" si="263"/>
        <v/>
      </c>
      <c r="AK274" s="3"/>
      <c r="AL274" s="47" t="str">
        <f t="shared" ca="1" si="224"/>
        <v/>
      </c>
      <c r="AM274" s="119" t="str">
        <f t="shared" si="280"/>
        <v/>
      </c>
      <c r="AN274" s="118" t="str">
        <f ca="1">IF(AD274="","",IF(AD274="Min. objednávka",2-SUM($AN$7:AN273),IF(AD274="Spolu odhad",ROUND(SUM($AN$7:AN273),2),IF(AM274="","???",ROUND(AG274*AM274,2)))))</f>
        <v/>
      </c>
      <c r="AO274" s="3"/>
      <c r="AP274" s="3"/>
      <c r="AQ274" s="3"/>
      <c r="AR274" s="22">
        <f t="shared" si="281"/>
        <v>1</v>
      </c>
      <c r="AS274" s="3"/>
      <c r="AT274" s="3"/>
      <c r="AU274" s="3"/>
      <c r="AV274" s="3"/>
      <c r="AW274" s="3"/>
      <c r="AX274" s="47" t="str">
        <f>IF(MAX($AX$7:AX273)+1&lt;=$AS$4,MAX($AX$7:AX273)+1,"")</f>
        <v/>
      </c>
      <c r="AY274" s="47" t="str">
        <f>IF(MAX($AX$7:AX273)+1&gt;$AS$4,"",IF(AX274&lt;=$BC$7,VLOOKUP(AX274,BA$8:BB$299,2,FALSE),IF(AX274&lt;=$BE$7,VLOOKUP(AX274,BC$8:BD$299,2,FALSE),IF(AX274&lt;=MAX($BE$8:$BE$299),VLOOKUP(AX274,BE$8:BF$299,2,FALSE),IF(AX274=$AS$4,VLOOKUP(AX274,$AS$4:$AU$4,2,FALSE),"")))))</f>
        <v/>
      </c>
      <c r="AZ274" s="47" t="str">
        <f>IF(MAX($AX$7:AX273)+1&gt;$AS$4,"",IF(AX274&lt;=$BC$7,"",IF(AX274&lt;=$BE$7,MID(VLOOKUP(AX274,BC$8:BD$299,2,FALSE),1,1),IF(AX274&lt;=MAX($BE$8:$BE$299),MID(VLOOKUP(AX274,BE$8:BF$299,2,FALSE),1,1),IF(AX274&lt;=$AS$4,VLOOKUP(AX274,$AS$4:$AU$4,3,FALSE),"")))))</f>
        <v/>
      </c>
      <c r="BA274" s="49" t="str">
        <f>IF(AND(BB274&lt;&gt;"",ISNA(VLOOKUP(BB274,BB$7:BB273,1,FALSE))),MAX(BA$7:BA273)+1,"")</f>
        <v/>
      </c>
      <c r="BB274" s="50" t="str">
        <f t="shared" si="282"/>
        <v/>
      </c>
      <c r="BC274" s="49" t="str">
        <f>IF(AND(BD274&lt;&gt;"",ISNA(VLOOKUP(BD274,BD$7:BD273,1,FALSE))),MAX(BC$7:BC273)+1,"")</f>
        <v/>
      </c>
      <c r="BD274" s="50" t="str">
        <f t="shared" si="283"/>
        <v/>
      </c>
      <c r="BE274" s="49" t="str">
        <f>IF(AND(BF274&lt;&gt;"",ISNA(VLOOKUP(BF274,BF$7:BF273,1,FALSE))),MAX(BE$7:BE273)+1,"")</f>
        <v/>
      </c>
      <c r="BF274" s="50" t="str">
        <f t="shared" si="284"/>
        <v/>
      </c>
      <c r="BG274" s="50" t="str">
        <f t="shared" si="285"/>
        <v xml:space="preserve">22x0,5 </v>
      </c>
      <c r="BH274" s="50" t="str">
        <f t="shared" si="286"/>
        <v xml:space="preserve">22x2 </v>
      </c>
      <c r="BI274" s="47" t="str">
        <f t="shared" si="287"/>
        <v/>
      </c>
      <c r="BJ274" s="47" t="str">
        <f t="shared" si="288"/>
        <v/>
      </c>
      <c r="BK274" s="47" t="str">
        <f t="shared" si="289"/>
        <v/>
      </c>
      <c r="BL274" s="47" t="str">
        <f t="shared" si="290"/>
        <v/>
      </c>
      <c r="BM274" s="47" t="str">
        <f t="shared" si="291"/>
        <v/>
      </c>
      <c r="BN274" s="51" t="str">
        <f t="shared" si="292"/>
        <v/>
      </c>
      <c r="BO274" s="51" t="str">
        <f t="shared" si="293"/>
        <v/>
      </c>
      <c r="BP274" s="51" t="str">
        <f t="shared" si="294"/>
        <v/>
      </c>
      <c r="BQ274" s="51" t="str">
        <f t="shared" si="295"/>
        <v/>
      </c>
      <c r="BR274" s="51" t="str">
        <f t="shared" si="296"/>
        <v/>
      </c>
      <c r="BS274" s="51" t="str">
        <f t="shared" si="297"/>
        <v/>
      </c>
      <c r="BT274" s="47" t="str">
        <f t="shared" si="298"/>
        <v/>
      </c>
      <c r="BU274" s="59" t="s">
        <v>1590</v>
      </c>
      <c r="BV274" s="48" t="s">
        <v>1892</v>
      </c>
      <c r="BW274" s="97"/>
      <c r="BX274" s="98"/>
      <c r="BY274" s="88"/>
      <c r="BZ274" s="99"/>
      <c r="CA274" s="100" t="s">
        <v>2467</v>
      </c>
      <c r="CB274" s="101" t="s">
        <v>197</v>
      </c>
      <c r="CC274" s="101">
        <v>497</v>
      </c>
      <c r="CD274" s="100">
        <v>8.6916666666666664</v>
      </c>
      <c r="CE274" s="103"/>
      <c r="CF274" s="101"/>
      <c r="CG274" s="101">
        <v>5.7960000000000003</v>
      </c>
      <c r="CH274" s="101"/>
      <c r="CI274" s="104"/>
      <c r="CJ274" s="105" t="s">
        <v>197</v>
      </c>
      <c r="CL274" s="44"/>
      <c r="CN274" s="52">
        <f t="shared" si="299"/>
        <v>0</v>
      </c>
    </row>
    <row r="275" spans="1:92" ht="9.9499999999999993" hidden="1" customHeight="1" x14ac:dyDescent="0.2">
      <c r="A275" s="3"/>
      <c r="B275" s="3"/>
      <c r="C275" s="83" t="str">
        <f t="shared" si="225"/>
        <v/>
      </c>
      <c r="D275" s="83" t="str">
        <f t="shared" ref="D275:F275" si="309">IF($Q275&lt;&gt;"",IF(D129=0,"",D129),"")</f>
        <v/>
      </c>
      <c r="E275" s="83" t="str">
        <f t="shared" si="309"/>
        <v/>
      </c>
      <c r="F275" s="83" t="str">
        <f t="shared" si="309"/>
        <v/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136" t="str">
        <f t="shared" si="227"/>
        <v/>
      </c>
      <c r="R275" s="137" t="str">
        <f t="shared" si="228"/>
        <v/>
      </c>
      <c r="S275" s="121"/>
      <c r="T275" s="121"/>
      <c r="U275" s="83" t="str">
        <f t="shared" si="229"/>
        <v/>
      </c>
      <c r="V275" s="3"/>
      <c r="W275" s="3"/>
      <c r="X275" s="3"/>
      <c r="Y275" s="3"/>
      <c r="Z275" s="3"/>
      <c r="AA275" s="3"/>
      <c r="AB275" s="3"/>
      <c r="AC275" s="3"/>
      <c r="AD275" s="3" t="str">
        <f t="shared" ca="1" si="269"/>
        <v/>
      </c>
      <c r="AE275" s="3"/>
      <c r="AF275" s="3"/>
      <c r="AG275" s="3"/>
      <c r="AH275" s="3"/>
      <c r="AI275" s="3" t="str">
        <f t="shared" ca="1" si="262"/>
        <v/>
      </c>
      <c r="AJ275" s="3" t="str">
        <f t="shared" ca="1" si="263"/>
        <v/>
      </c>
      <c r="AK275" s="3"/>
      <c r="AL275" s="47" t="str">
        <f t="shared" ca="1" si="224"/>
        <v/>
      </c>
      <c r="AM275" s="119" t="str">
        <f t="shared" si="280"/>
        <v/>
      </c>
      <c r="AN275" s="118" t="str">
        <f ca="1">IF(AD275="","",IF(AD275="Min. objednávka",2-SUM($AN$7:AN274),IF(AD275="Spolu odhad",ROUND(SUM($AN$7:AN274),2),IF(AM275="","???",ROUND(AG275*AM275,2)))))</f>
        <v/>
      </c>
      <c r="AO275" s="3"/>
      <c r="AP275" s="3"/>
      <c r="AQ275" s="3"/>
      <c r="AR275" s="22">
        <f t="shared" si="281"/>
        <v>1</v>
      </c>
      <c r="AS275" s="3"/>
      <c r="AT275" s="3"/>
      <c r="AU275" s="3"/>
      <c r="AV275" s="3"/>
      <c r="AW275" s="3"/>
      <c r="AX275" s="47" t="str">
        <f>IF(MAX($AX$7:AX274)+1&lt;=$AS$4,MAX($AX$7:AX274)+1,"")</f>
        <v/>
      </c>
      <c r="AY275" s="47" t="str">
        <f>IF(MAX($AX$7:AX274)+1&gt;$AS$4,"",IF(AX275&lt;=$BC$7,VLOOKUP(AX275,BA$8:BB$299,2,FALSE),IF(AX275&lt;=$BE$7,VLOOKUP(AX275,BC$8:BD$299,2,FALSE),IF(AX275&lt;=MAX($BE$8:$BE$299),VLOOKUP(AX275,BE$8:BF$299,2,FALSE),IF(AX275=$AS$4,VLOOKUP(AX275,$AS$4:$AU$4,2,FALSE),"")))))</f>
        <v/>
      </c>
      <c r="AZ275" s="47" t="str">
        <f>IF(MAX($AX$7:AX274)+1&gt;$AS$4,"",IF(AX275&lt;=$BC$7,"",IF(AX275&lt;=$BE$7,MID(VLOOKUP(AX275,BC$8:BD$299,2,FALSE),1,1),IF(AX275&lt;=MAX($BE$8:$BE$299),MID(VLOOKUP(AX275,BE$8:BF$299,2,FALSE),1,1),IF(AX275&lt;=$AS$4,VLOOKUP(AX275,$AS$4:$AU$4,3,FALSE),"")))))</f>
        <v/>
      </c>
      <c r="BA275" s="49" t="str">
        <f>IF(AND(BB275&lt;&gt;"",ISNA(VLOOKUP(BB275,BB$7:BB274,1,FALSE))),MAX(BA$7:BA274)+1,"")</f>
        <v/>
      </c>
      <c r="BB275" s="50" t="str">
        <f t="shared" si="282"/>
        <v/>
      </c>
      <c r="BC275" s="49" t="str">
        <f>IF(AND(BD275&lt;&gt;"",ISNA(VLOOKUP(BD275,BD$7:BD274,1,FALSE))),MAX(BC$7:BC274)+1,"")</f>
        <v/>
      </c>
      <c r="BD275" s="50" t="str">
        <f t="shared" si="283"/>
        <v/>
      </c>
      <c r="BE275" s="49" t="str">
        <f>IF(AND(BF275&lt;&gt;"",ISNA(VLOOKUP(BF275,BF$7:BF274,1,FALSE))),MAX(BE$7:BE274)+1,"")</f>
        <v/>
      </c>
      <c r="BF275" s="50" t="str">
        <f t="shared" si="284"/>
        <v/>
      </c>
      <c r="BG275" s="50" t="str">
        <f t="shared" si="285"/>
        <v xml:space="preserve">22x0,5 </v>
      </c>
      <c r="BH275" s="50" t="str">
        <f t="shared" si="286"/>
        <v xml:space="preserve">22x2 </v>
      </c>
      <c r="BI275" s="47" t="str">
        <f t="shared" si="287"/>
        <v/>
      </c>
      <c r="BJ275" s="47" t="str">
        <f t="shared" si="288"/>
        <v/>
      </c>
      <c r="BK275" s="47" t="str">
        <f t="shared" si="289"/>
        <v/>
      </c>
      <c r="BL275" s="47" t="str">
        <f t="shared" si="290"/>
        <v/>
      </c>
      <c r="BM275" s="47" t="str">
        <f t="shared" si="291"/>
        <v/>
      </c>
      <c r="BN275" s="51" t="str">
        <f t="shared" si="292"/>
        <v/>
      </c>
      <c r="BO275" s="51" t="str">
        <f t="shared" si="293"/>
        <v/>
      </c>
      <c r="BP275" s="51" t="str">
        <f t="shared" si="294"/>
        <v/>
      </c>
      <c r="BQ275" s="51" t="str">
        <f t="shared" si="295"/>
        <v/>
      </c>
      <c r="BR275" s="51" t="str">
        <f t="shared" si="296"/>
        <v/>
      </c>
      <c r="BS275" s="51" t="str">
        <f t="shared" si="297"/>
        <v/>
      </c>
      <c r="BT275" s="47" t="str">
        <f t="shared" si="298"/>
        <v/>
      </c>
      <c r="BU275" s="59" t="s">
        <v>1591</v>
      </c>
      <c r="BV275" s="48" t="s">
        <v>1894</v>
      </c>
      <c r="BW275" s="97"/>
      <c r="BX275" s="98"/>
      <c r="BY275" s="88"/>
      <c r="BZ275" s="99"/>
      <c r="CA275" s="100" t="s">
        <v>2333</v>
      </c>
      <c r="CB275" s="101" t="s">
        <v>937</v>
      </c>
      <c r="CC275" s="101">
        <v>753</v>
      </c>
      <c r="CD275" s="100">
        <v>11.041666666666668</v>
      </c>
      <c r="CE275" s="103"/>
      <c r="CF275" s="101" t="s">
        <v>835</v>
      </c>
      <c r="CG275" s="101">
        <v>5.7960000000000003</v>
      </c>
      <c r="CH275" s="101"/>
      <c r="CI275" s="104"/>
      <c r="CJ275" s="105" t="s">
        <v>937</v>
      </c>
      <c r="CL275" s="44"/>
      <c r="CN275" s="52">
        <f t="shared" si="299"/>
        <v>0</v>
      </c>
    </row>
    <row r="276" spans="1:92" ht="9.9499999999999993" hidden="1" customHeight="1" x14ac:dyDescent="0.2">
      <c r="A276" s="3"/>
      <c r="B276" s="3"/>
      <c r="C276" s="83" t="str">
        <f t="shared" si="225"/>
        <v/>
      </c>
      <c r="D276" s="83" t="str">
        <f t="shared" ref="D276:F276" si="310">IF($Q276&lt;&gt;"",IF(D130=0,"",D130),"")</f>
        <v/>
      </c>
      <c r="E276" s="83" t="str">
        <f t="shared" si="310"/>
        <v/>
      </c>
      <c r="F276" s="83" t="str">
        <f t="shared" si="310"/>
        <v/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136" t="str">
        <f t="shared" si="227"/>
        <v/>
      </c>
      <c r="R276" s="137" t="str">
        <f t="shared" si="228"/>
        <v/>
      </c>
      <c r="S276" s="121"/>
      <c r="T276" s="121"/>
      <c r="U276" s="83" t="str">
        <f t="shared" si="229"/>
        <v/>
      </c>
      <c r="V276" s="3"/>
      <c r="W276" s="3"/>
      <c r="X276" s="3"/>
      <c r="Y276" s="3"/>
      <c r="Z276" s="3"/>
      <c r="AA276" s="3"/>
      <c r="AB276" s="3"/>
      <c r="AC276" s="3"/>
      <c r="AD276" s="3" t="str">
        <f t="shared" ca="1" si="269"/>
        <v/>
      </c>
      <c r="AE276" s="3"/>
      <c r="AF276" s="3"/>
      <c r="AG276" s="3"/>
      <c r="AH276" s="3"/>
      <c r="AI276" s="3" t="str">
        <f t="shared" ca="1" si="262"/>
        <v/>
      </c>
      <c r="AJ276" s="3" t="str">
        <f t="shared" ca="1" si="263"/>
        <v/>
      </c>
      <c r="AK276" s="3"/>
      <c r="AL276" s="47" t="str">
        <f t="shared" ca="1" si="224"/>
        <v/>
      </c>
      <c r="AM276" s="119" t="str">
        <f t="shared" si="280"/>
        <v/>
      </c>
      <c r="AN276" s="118" t="str">
        <f ca="1">IF(AD276="","",IF(AD276="Min. objednávka",2-SUM($AN$7:AN275),IF(AD276="Spolu odhad",ROUND(SUM($AN$7:AN275),2),IF(AM276="","???",ROUND(AG276*AM276,2)))))</f>
        <v/>
      </c>
      <c r="AO276" s="3"/>
      <c r="AP276" s="3"/>
      <c r="AQ276" s="3"/>
      <c r="AR276" s="22">
        <f t="shared" si="281"/>
        <v>1</v>
      </c>
      <c r="AS276" s="3"/>
      <c r="AT276" s="3"/>
      <c r="AU276" s="3"/>
      <c r="AV276" s="3"/>
      <c r="AW276" s="3"/>
      <c r="AX276" s="47" t="str">
        <f>IF(MAX($AX$7:AX275)+1&lt;=$AS$4,MAX($AX$7:AX275)+1,"")</f>
        <v/>
      </c>
      <c r="AY276" s="47" t="str">
        <f>IF(MAX($AX$7:AX275)+1&gt;$AS$4,"",IF(AX276&lt;=$BC$7,VLOOKUP(AX276,BA$8:BB$299,2,FALSE),IF(AX276&lt;=$BE$7,VLOOKUP(AX276,BC$8:BD$299,2,FALSE),IF(AX276&lt;=MAX($BE$8:$BE$299),VLOOKUP(AX276,BE$8:BF$299,2,FALSE),IF(AX276=$AS$4,VLOOKUP(AX276,$AS$4:$AU$4,2,FALSE),"")))))</f>
        <v/>
      </c>
      <c r="AZ276" s="47" t="str">
        <f>IF(MAX($AX$7:AX275)+1&gt;$AS$4,"",IF(AX276&lt;=$BC$7,"",IF(AX276&lt;=$BE$7,MID(VLOOKUP(AX276,BC$8:BD$299,2,FALSE),1,1),IF(AX276&lt;=MAX($BE$8:$BE$299),MID(VLOOKUP(AX276,BE$8:BF$299,2,FALSE),1,1),IF(AX276&lt;=$AS$4,VLOOKUP(AX276,$AS$4:$AU$4,3,FALSE),"")))))</f>
        <v/>
      </c>
      <c r="BA276" s="49" t="str">
        <f>IF(AND(BB276&lt;&gt;"",ISNA(VLOOKUP(BB276,BB$7:BB275,1,FALSE))),MAX(BA$7:BA275)+1,"")</f>
        <v/>
      </c>
      <c r="BB276" s="50" t="str">
        <f t="shared" si="282"/>
        <v/>
      </c>
      <c r="BC276" s="49" t="str">
        <f>IF(AND(BD276&lt;&gt;"",ISNA(VLOOKUP(BD276,BD$7:BD275,1,FALSE))),MAX(BC$7:BC275)+1,"")</f>
        <v/>
      </c>
      <c r="BD276" s="50" t="str">
        <f t="shared" si="283"/>
        <v/>
      </c>
      <c r="BE276" s="49" t="str">
        <f>IF(AND(BF276&lt;&gt;"",ISNA(VLOOKUP(BF276,BF$7:BF275,1,FALSE))),MAX(BE$7:BE275)+1,"")</f>
        <v/>
      </c>
      <c r="BF276" s="50" t="str">
        <f t="shared" si="284"/>
        <v/>
      </c>
      <c r="BG276" s="50" t="str">
        <f t="shared" si="285"/>
        <v xml:space="preserve">22x0,5 </v>
      </c>
      <c r="BH276" s="50" t="str">
        <f t="shared" si="286"/>
        <v xml:space="preserve">22x2 </v>
      </c>
      <c r="BI276" s="47" t="str">
        <f t="shared" si="287"/>
        <v/>
      </c>
      <c r="BJ276" s="47" t="str">
        <f t="shared" si="288"/>
        <v/>
      </c>
      <c r="BK276" s="47" t="str">
        <f t="shared" si="289"/>
        <v/>
      </c>
      <c r="BL276" s="47" t="str">
        <f t="shared" si="290"/>
        <v/>
      </c>
      <c r="BM276" s="47" t="str">
        <f t="shared" si="291"/>
        <v/>
      </c>
      <c r="BN276" s="51" t="str">
        <f t="shared" si="292"/>
        <v/>
      </c>
      <c r="BO276" s="51" t="str">
        <f t="shared" si="293"/>
        <v/>
      </c>
      <c r="BP276" s="51" t="str">
        <f t="shared" si="294"/>
        <v/>
      </c>
      <c r="BQ276" s="51" t="str">
        <f t="shared" si="295"/>
        <v/>
      </c>
      <c r="BR276" s="51" t="str">
        <f t="shared" si="296"/>
        <v/>
      </c>
      <c r="BS276" s="51" t="str">
        <f t="shared" si="297"/>
        <v/>
      </c>
      <c r="BT276" s="47" t="str">
        <f t="shared" si="298"/>
        <v/>
      </c>
      <c r="BU276" s="59" t="s">
        <v>1592</v>
      </c>
      <c r="BV276" s="48" t="s">
        <v>1896</v>
      </c>
      <c r="BW276" s="97"/>
      <c r="BX276" s="98"/>
      <c r="BY276" s="88"/>
      <c r="BZ276" s="99"/>
      <c r="CA276" s="100" t="s">
        <v>2337</v>
      </c>
      <c r="CB276" s="101" t="s">
        <v>938</v>
      </c>
      <c r="CC276" s="101">
        <v>754</v>
      </c>
      <c r="CD276" s="100">
        <v>17.825000000000003</v>
      </c>
      <c r="CE276" s="103"/>
      <c r="CF276" s="101" t="s">
        <v>835</v>
      </c>
      <c r="CG276" s="101">
        <v>5.7960000000000003</v>
      </c>
      <c r="CH276" s="101"/>
      <c r="CI276" s="104"/>
      <c r="CJ276" s="105" t="s">
        <v>938</v>
      </c>
      <c r="CL276" s="44"/>
      <c r="CN276" s="52">
        <f t="shared" si="299"/>
        <v>0</v>
      </c>
    </row>
    <row r="277" spans="1:92" ht="9.9499999999999993" hidden="1" customHeight="1" x14ac:dyDescent="0.2">
      <c r="A277" s="3"/>
      <c r="B277" s="3"/>
      <c r="C277" s="83" t="str">
        <f t="shared" si="225"/>
        <v/>
      </c>
      <c r="D277" s="83" t="str">
        <f t="shared" ref="D277:F277" si="311">IF($Q277&lt;&gt;"",IF(D131=0,"",D131),"")</f>
        <v/>
      </c>
      <c r="E277" s="83" t="str">
        <f t="shared" si="311"/>
        <v/>
      </c>
      <c r="F277" s="83" t="str">
        <f t="shared" si="311"/>
        <v/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136" t="str">
        <f t="shared" si="227"/>
        <v/>
      </c>
      <c r="R277" s="137" t="str">
        <f t="shared" si="228"/>
        <v/>
      </c>
      <c r="S277" s="121"/>
      <c r="T277" s="121"/>
      <c r="U277" s="83" t="str">
        <f t="shared" si="229"/>
        <v/>
      </c>
      <c r="V277" s="3"/>
      <c r="W277" s="3"/>
      <c r="X277" s="3"/>
      <c r="Y277" s="3"/>
      <c r="Z277" s="3"/>
      <c r="AA277" s="3"/>
      <c r="AB277" s="3"/>
      <c r="AC277" s="3"/>
      <c r="AD277" s="3" t="str">
        <f t="shared" ca="1" si="269"/>
        <v/>
      </c>
      <c r="AE277" s="3"/>
      <c r="AF277" s="3"/>
      <c r="AG277" s="3"/>
      <c r="AH277" s="3"/>
      <c r="AI277" s="3" t="str">
        <f t="shared" ca="1" si="262"/>
        <v/>
      </c>
      <c r="AJ277" s="3" t="str">
        <f t="shared" ca="1" si="263"/>
        <v/>
      </c>
      <c r="AK277" s="3"/>
      <c r="AL277" s="47" t="str">
        <f t="shared" ca="1" si="224"/>
        <v/>
      </c>
      <c r="AM277" s="119" t="str">
        <f t="shared" si="280"/>
        <v/>
      </c>
      <c r="AN277" s="118" t="str">
        <f ca="1">IF(AD277="","",IF(AD277="Min. objednávka",2-SUM($AN$7:AN276),IF(AD277="Spolu odhad",ROUND(SUM($AN$7:AN276),2),IF(AM277="","???",ROUND(AG277*AM277,2)))))</f>
        <v/>
      </c>
      <c r="AO277" s="3"/>
      <c r="AP277" s="3"/>
      <c r="AQ277" s="3"/>
      <c r="AR277" s="22">
        <f t="shared" si="281"/>
        <v>1</v>
      </c>
      <c r="AS277" s="3"/>
      <c r="AT277" s="3"/>
      <c r="AU277" s="3"/>
      <c r="AV277" s="3"/>
      <c r="AW277" s="3"/>
      <c r="AX277" s="47" t="str">
        <f>IF(MAX($AX$7:AX276)+1&lt;=$AS$4,MAX($AX$7:AX276)+1,"")</f>
        <v/>
      </c>
      <c r="AY277" s="47" t="str">
        <f>IF(MAX($AX$7:AX276)+1&gt;$AS$4,"",IF(AX277&lt;=$BC$7,VLOOKUP(AX277,BA$8:BB$299,2,FALSE),IF(AX277&lt;=$BE$7,VLOOKUP(AX277,BC$8:BD$299,2,FALSE),IF(AX277&lt;=MAX($BE$8:$BE$299),VLOOKUP(AX277,BE$8:BF$299,2,FALSE),IF(AX277=$AS$4,VLOOKUP(AX277,$AS$4:$AU$4,2,FALSE),"")))))</f>
        <v/>
      </c>
      <c r="AZ277" s="47" t="str">
        <f>IF(MAX($AX$7:AX276)+1&gt;$AS$4,"",IF(AX277&lt;=$BC$7,"",IF(AX277&lt;=$BE$7,MID(VLOOKUP(AX277,BC$8:BD$299,2,FALSE),1,1),IF(AX277&lt;=MAX($BE$8:$BE$299),MID(VLOOKUP(AX277,BE$8:BF$299,2,FALSE),1,1),IF(AX277&lt;=$AS$4,VLOOKUP(AX277,$AS$4:$AU$4,3,FALSE),"")))))</f>
        <v/>
      </c>
      <c r="BA277" s="49" t="str">
        <f>IF(AND(BB277&lt;&gt;"",ISNA(VLOOKUP(BB277,BB$7:BB276,1,FALSE))),MAX(BA$7:BA276)+1,"")</f>
        <v/>
      </c>
      <c r="BB277" s="50" t="str">
        <f t="shared" si="282"/>
        <v/>
      </c>
      <c r="BC277" s="49" t="str">
        <f>IF(AND(BD277&lt;&gt;"",ISNA(VLOOKUP(BD277,BD$7:BD276,1,FALSE))),MAX(BC$7:BC276)+1,"")</f>
        <v/>
      </c>
      <c r="BD277" s="50" t="str">
        <f t="shared" si="283"/>
        <v/>
      </c>
      <c r="BE277" s="49" t="str">
        <f>IF(AND(BF277&lt;&gt;"",ISNA(VLOOKUP(BF277,BF$7:BF276,1,FALSE))),MAX(BE$7:BE276)+1,"")</f>
        <v/>
      </c>
      <c r="BF277" s="50" t="str">
        <f t="shared" si="284"/>
        <v/>
      </c>
      <c r="BG277" s="50" t="str">
        <f t="shared" si="285"/>
        <v xml:space="preserve">22x0,5 </v>
      </c>
      <c r="BH277" s="50" t="str">
        <f t="shared" si="286"/>
        <v xml:space="preserve">22x2 </v>
      </c>
      <c r="BI277" s="47" t="str">
        <f t="shared" si="287"/>
        <v/>
      </c>
      <c r="BJ277" s="47" t="str">
        <f t="shared" si="288"/>
        <v/>
      </c>
      <c r="BK277" s="47" t="str">
        <f t="shared" si="289"/>
        <v/>
      </c>
      <c r="BL277" s="47" t="str">
        <f t="shared" si="290"/>
        <v/>
      </c>
      <c r="BM277" s="47" t="str">
        <f t="shared" si="291"/>
        <v/>
      </c>
      <c r="BN277" s="51" t="str">
        <f t="shared" si="292"/>
        <v/>
      </c>
      <c r="BO277" s="51" t="str">
        <f t="shared" si="293"/>
        <v/>
      </c>
      <c r="BP277" s="51" t="str">
        <f t="shared" si="294"/>
        <v/>
      </c>
      <c r="BQ277" s="51" t="str">
        <f t="shared" si="295"/>
        <v/>
      </c>
      <c r="BR277" s="51" t="str">
        <f t="shared" si="296"/>
        <v/>
      </c>
      <c r="BS277" s="51" t="str">
        <f t="shared" si="297"/>
        <v/>
      </c>
      <c r="BT277" s="47" t="str">
        <f t="shared" si="298"/>
        <v/>
      </c>
      <c r="BU277" s="59" t="s">
        <v>1593</v>
      </c>
      <c r="BV277" s="48" t="s">
        <v>1898</v>
      </c>
      <c r="BW277" s="97"/>
      <c r="BX277" s="98"/>
      <c r="BY277" s="88"/>
      <c r="BZ277" s="99"/>
      <c r="CA277" s="100" t="s">
        <v>2344</v>
      </c>
      <c r="CB277" s="101" t="s">
        <v>263</v>
      </c>
      <c r="CC277" s="101">
        <v>755</v>
      </c>
      <c r="CD277" s="100">
        <v>13.616666666666667</v>
      </c>
      <c r="CE277" s="103"/>
      <c r="CF277" s="101" t="s">
        <v>835</v>
      </c>
      <c r="CG277" s="101">
        <v>5.7960000000000003</v>
      </c>
      <c r="CH277" s="101"/>
      <c r="CI277" s="104"/>
      <c r="CJ277" s="105" t="s">
        <v>263</v>
      </c>
      <c r="CL277" s="44"/>
      <c r="CN277" s="52">
        <f t="shared" si="299"/>
        <v>0</v>
      </c>
    </row>
    <row r="278" spans="1:92" ht="9.9499999999999993" hidden="1" customHeight="1" x14ac:dyDescent="0.2">
      <c r="A278" s="3"/>
      <c r="B278" s="3"/>
      <c r="C278" s="83" t="str">
        <f t="shared" si="225"/>
        <v/>
      </c>
      <c r="D278" s="83" t="str">
        <f t="shared" ref="D278:F278" si="312">IF($Q278&lt;&gt;"",IF(D132=0,"",D132),"")</f>
        <v/>
      </c>
      <c r="E278" s="83" t="str">
        <f t="shared" si="312"/>
        <v/>
      </c>
      <c r="F278" s="83" t="str">
        <f t="shared" si="312"/>
        <v/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136" t="str">
        <f t="shared" si="227"/>
        <v/>
      </c>
      <c r="R278" s="137" t="str">
        <f t="shared" si="228"/>
        <v/>
      </c>
      <c r="S278" s="121"/>
      <c r="T278" s="121"/>
      <c r="U278" s="83" t="str">
        <f t="shared" si="229"/>
        <v/>
      </c>
      <c r="V278" s="3"/>
      <c r="W278" s="3"/>
      <c r="X278" s="3"/>
      <c r="Y278" s="3"/>
      <c r="Z278" s="3"/>
      <c r="AA278" s="3"/>
      <c r="AB278" s="3"/>
      <c r="AC278" s="3"/>
      <c r="AD278" s="3" t="str">
        <f t="shared" ca="1" si="269"/>
        <v/>
      </c>
      <c r="AE278" s="3"/>
      <c r="AF278" s="3"/>
      <c r="AG278" s="3"/>
      <c r="AH278" s="3"/>
      <c r="AI278" s="3" t="str">
        <f t="shared" ca="1" si="262"/>
        <v/>
      </c>
      <c r="AJ278" s="3" t="str">
        <f t="shared" ca="1" si="263"/>
        <v/>
      </c>
      <c r="AK278" s="3"/>
      <c r="AL278" s="47" t="str">
        <f t="shared" ca="1" si="224"/>
        <v/>
      </c>
      <c r="AM278" s="119" t="str">
        <f t="shared" si="280"/>
        <v/>
      </c>
      <c r="AN278" s="118" t="str">
        <f ca="1">IF(AD278="","",IF(AD278="Min. objednávka",2-SUM($AN$7:AN277),IF(AD278="Spolu odhad",ROUND(SUM($AN$7:AN277),2),IF(AM278="","???",ROUND(AG278*AM278,2)))))</f>
        <v/>
      </c>
      <c r="AO278" s="3"/>
      <c r="AP278" s="3"/>
      <c r="AQ278" s="3"/>
      <c r="AR278" s="22">
        <f t="shared" si="281"/>
        <v>1</v>
      </c>
      <c r="AS278" s="3"/>
      <c r="AT278" s="3"/>
      <c r="AU278" s="3"/>
      <c r="AV278" s="3"/>
      <c r="AW278" s="3"/>
      <c r="AX278" s="47" t="str">
        <f>IF(MAX($AX$7:AX277)+1&lt;=$AS$4,MAX($AX$7:AX277)+1,"")</f>
        <v/>
      </c>
      <c r="AY278" s="47" t="str">
        <f>IF(MAX($AX$7:AX277)+1&gt;$AS$4,"",IF(AX278&lt;=$BC$7,VLOOKUP(AX278,BA$8:BB$299,2,FALSE),IF(AX278&lt;=$BE$7,VLOOKUP(AX278,BC$8:BD$299,2,FALSE),IF(AX278&lt;=MAX($BE$8:$BE$299),VLOOKUP(AX278,BE$8:BF$299,2,FALSE),IF(AX278=$AS$4,VLOOKUP(AX278,$AS$4:$AU$4,2,FALSE),"")))))</f>
        <v/>
      </c>
      <c r="AZ278" s="47" t="str">
        <f>IF(MAX($AX$7:AX277)+1&gt;$AS$4,"",IF(AX278&lt;=$BC$7,"",IF(AX278&lt;=$BE$7,MID(VLOOKUP(AX278,BC$8:BD$299,2,FALSE),1,1),IF(AX278&lt;=MAX($BE$8:$BE$299),MID(VLOOKUP(AX278,BE$8:BF$299,2,FALSE),1,1),IF(AX278&lt;=$AS$4,VLOOKUP(AX278,$AS$4:$AU$4,3,FALSE),"")))))</f>
        <v/>
      </c>
      <c r="BA278" s="49" t="str">
        <f>IF(AND(BB278&lt;&gt;"",ISNA(VLOOKUP(BB278,BB$7:BB277,1,FALSE))),MAX(BA$7:BA277)+1,"")</f>
        <v/>
      </c>
      <c r="BB278" s="50" t="str">
        <f t="shared" si="282"/>
        <v/>
      </c>
      <c r="BC278" s="49" t="str">
        <f>IF(AND(BD278&lt;&gt;"",ISNA(VLOOKUP(BD278,BD$7:BD277,1,FALSE))),MAX(BC$7:BC277)+1,"")</f>
        <v/>
      </c>
      <c r="BD278" s="50" t="str">
        <f t="shared" si="283"/>
        <v/>
      </c>
      <c r="BE278" s="49" t="str">
        <f>IF(AND(BF278&lt;&gt;"",ISNA(VLOOKUP(BF278,BF$7:BF277,1,FALSE))),MAX(BE$7:BE277)+1,"")</f>
        <v/>
      </c>
      <c r="BF278" s="50" t="str">
        <f t="shared" si="284"/>
        <v/>
      </c>
      <c r="BG278" s="50" t="str">
        <f t="shared" si="285"/>
        <v xml:space="preserve">22x0,5 </v>
      </c>
      <c r="BH278" s="50" t="str">
        <f t="shared" si="286"/>
        <v xml:space="preserve">22x2 </v>
      </c>
      <c r="BI278" s="47" t="str">
        <f t="shared" si="287"/>
        <v/>
      </c>
      <c r="BJ278" s="47" t="str">
        <f t="shared" si="288"/>
        <v/>
      </c>
      <c r="BK278" s="47" t="str">
        <f t="shared" si="289"/>
        <v/>
      </c>
      <c r="BL278" s="47" t="str">
        <f t="shared" si="290"/>
        <v/>
      </c>
      <c r="BM278" s="47" t="str">
        <f t="shared" si="291"/>
        <v/>
      </c>
      <c r="BN278" s="51" t="str">
        <f t="shared" si="292"/>
        <v/>
      </c>
      <c r="BO278" s="51" t="str">
        <f t="shared" si="293"/>
        <v/>
      </c>
      <c r="BP278" s="51" t="str">
        <f t="shared" si="294"/>
        <v/>
      </c>
      <c r="BQ278" s="51" t="str">
        <f t="shared" si="295"/>
        <v/>
      </c>
      <c r="BR278" s="51" t="str">
        <f t="shared" si="296"/>
        <v/>
      </c>
      <c r="BS278" s="51" t="str">
        <f t="shared" si="297"/>
        <v/>
      </c>
      <c r="BT278" s="47" t="str">
        <f t="shared" si="298"/>
        <v/>
      </c>
      <c r="BU278" s="59" t="s">
        <v>1594</v>
      </c>
      <c r="BV278" s="48" t="s">
        <v>1900</v>
      </c>
      <c r="BW278" s="97"/>
      <c r="BX278" s="98"/>
      <c r="BY278" s="88"/>
      <c r="BZ278" s="99"/>
      <c r="CA278" s="100" t="s">
        <v>2345</v>
      </c>
      <c r="CB278" s="101" t="s">
        <v>939</v>
      </c>
      <c r="CC278" s="101">
        <v>756</v>
      </c>
      <c r="CD278" s="100">
        <v>11.041666666666668</v>
      </c>
      <c r="CE278" s="103"/>
      <c r="CF278" s="101" t="s">
        <v>835</v>
      </c>
      <c r="CG278" s="101">
        <v>5.7960000000000003</v>
      </c>
      <c r="CH278" s="101"/>
      <c r="CI278" s="104"/>
      <c r="CJ278" s="105" t="s">
        <v>939</v>
      </c>
      <c r="CL278" s="44"/>
      <c r="CN278" s="52">
        <f t="shared" si="299"/>
        <v>0</v>
      </c>
    </row>
    <row r="279" spans="1:92" ht="9.9499999999999993" hidden="1" customHeight="1" x14ac:dyDescent="0.2">
      <c r="A279" s="3"/>
      <c r="B279" s="3"/>
      <c r="C279" s="83" t="str">
        <f t="shared" si="225"/>
        <v/>
      </c>
      <c r="D279" s="83" t="str">
        <f t="shared" ref="D279:F279" si="313">IF($Q279&lt;&gt;"",IF(D133=0,"",D133),"")</f>
        <v/>
      </c>
      <c r="E279" s="83" t="str">
        <f t="shared" si="313"/>
        <v/>
      </c>
      <c r="F279" s="83" t="str">
        <f t="shared" si="313"/>
        <v/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136" t="str">
        <f t="shared" si="227"/>
        <v/>
      </c>
      <c r="R279" s="137" t="str">
        <f t="shared" si="228"/>
        <v/>
      </c>
      <c r="S279" s="121"/>
      <c r="T279" s="121"/>
      <c r="U279" s="83" t="str">
        <f t="shared" si="229"/>
        <v/>
      </c>
      <c r="V279" s="3"/>
      <c r="W279" s="3"/>
      <c r="X279" s="3"/>
      <c r="Y279" s="3"/>
      <c r="Z279" s="3"/>
      <c r="AA279" s="3"/>
      <c r="AB279" s="3"/>
      <c r="AC279" s="3"/>
      <c r="AD279" s="3" t="str">
        <f t="shared" ca="1" si="269"/>
        <v/>
      </c>
      <c r="AE279" s="3"/>
      <c r="AF279" s="3"/>
      <c r="AG279" s="3"/>
      <c r="AH279" s="3"/>
      <c r="AI279" s="3" t="str">
        <f t="shared" ca="1" si="262"/>
        <v/>
      </c>
      <c r="AJ279" s="3" t="str">
        <f t="shared" ca="1" si="263"/>
        <v/>
      </c>
      <c r="AK279" s="3"/>
      <c r="AL279" s="47" t="str">
        <f t="shared" ca="1" si="224"/>
        <v/>
      </c>
      <c r="AM279" s="119" t="str">
        <f t="shared" si="280"/>
        <v/>
      </c>
      <c r="AN279" s="118" t="str">
        <f ca="1">IF(AD279="","",IF(AD279="Min. objednávka",2-SUM($AN$7:AN278),IF(AD279="Spolu odhad",ROUND(SUM($AN$7:AN278),2),IF(AM279="","???",ROUND(AG279*AM279,2)))))</f>
        <v/>
      </c>
      <c r="AO279" s="3"/>
      <c r="AP279" s="3"/>
      <c r="AQ279" s="3"/>
      <c r="AR279" s="22">
        <f t="shared" si="281"/>
        <v>1</v>
      </c>
      <c r="AS279" s="3"/>
      <c r="AT279" s="3"/>
      <c r="AU279" s="3"/>
      <c r="AV279" s="3"/>
      <c r="AW279" s="3"/>
      <c r="AX279" s="47" t="str">
        <f>IF(MAX($AX$7:AX278)+1&lt;=$AS$4,MAX($AX$7:AX278)+1,"")</f>
        <v/>
      </c>
      <c r="AY279" s="47" t="str">
        <f>IF(MAX($AX$7:AX278)+1&gt;$AS$4,"",IF(AX279&lt;=$BC$7,VLOOKUP(AX279,BA$8:BB$299,2,FALSE),IF(AX279&lt;=$BE$7,VLOOKUP(AX279,BC$8:BD$299,2,FALSE),IF(AX279&lt;=MAX($BE$8:$BE$299),VLOOKUP(AX279,BE$8:BF$299,2,FALSE),IF(AX279=$AS$4,VLOOKUP(AX279,$AS$4:$AU$4,2,FALSE),"")))))</f>
        <v/>
      </c>
      <c r="AZ279" s="47" t="str">
        <f>IF(MAX($AX$7:AX278)+1&gt;$AS$4,"",IF(AX279&lt;=$BC$7,"",IF(AX279&lt;=$BE$7,MID(VLOOKUP(AX279,BC$8:BD$299,2,FALSE),1,1),IF(AX279&lt;=MAX($BE$8:$BE$299),MID(VLOOKUP(AX279,BE$8:BF$299,2,FALSE),1,1),IF(AX279&lt;=$AS$4,VLOOKUP(AX279,$AS$4:$AU$4,3,FALSE),"")))))</f>
        <v/>
      </c>
      <c r="BA279" s="49" t="str">
        <f>IF(AND(BB279&lt;&gt;"",ISNA(VLOOKUP(BB279,BB$7:BB278,1,FALSE))),MAX(BA$7:BA278)+1,"")</f>
        <v/>
      </c>
      <c r="BB279" s="50" t="str">
        <f t="shared" si="282"/>
        <v/>
      </c>
      <c r="BC279" s="49" t="str">
        <f>IF(AND(BD279&lt;&gt;"",ISNA(VLOOKUP(BD279,BD$7:BD278,1,FALSE))),MAX(BC$7:BC278)+1,"")</f>
        <v/>
      </c>
      <c r="BD279" s="50" t="str">
        <f t="shared" si="283"/>
        <v/>
      </c>
      <c r="BE279" s="49" t="str">
        <f>IF(AND(BF279&lt;&gt;"",ISNA(VLOOKUP(BF279,BF$7:BF278,1,FALSE))),MAX(BE$7:BE278)+1,"")</f>
        <v/>
      </c>
      <c r="BF279" s="50" t="str">
        <f t="shared" si="284"/>
        <v/>
      </c>
      <c r="BG279" s="50" t="str">
        <f t="shared" si="285"/>
        <v xml:space="preserve">22x0,5 </v>
      </c>
      <c r="BH279" s="50" t="str">
        <f t="shared" si="286"/>
        <v xml:space="preserve">22x2 </v>
      </c>
      <c r="BI279" s="47" t="str">
        <f t="shared" si="287"/>
        <v/>
      </c>
      <c r="BJ279" s="47" t="str">
        <f t="shared" si="288"/>
        <v/>
      </c>
      <c r="BK279" s="47" t="str">
        <f t="shared" si="289"/>
        <v/>
      </c>
      <c r="BL279" s="47" t="str">
        <f t="shared" si="290"/>
        <v/>
      </c>
      <c r="BM279" s="47" t="str">
        <f t="shared" si="291"/>
        <v/>
      </c>
      <c r="BN279" s="51" t="str">
        <f t="shared" si="292"/>
        <v/>
      </c>
      <c r="BO279" s="51" t="str">
        <f t="shared" si="293"/>
        <v/>
      </c>
      <c r="BP279" s="51" t="str">
        <f t="shared" si="294"/>
        <v/>
      </c>
      <c r="BQ279" s="51" t="str">
        <f t="shared" si="295"/>
        <v/>
      </c>
      <c r="BR279" s="51" t="str">
        <f t="shared" si="296"/>
        <v/>
      </c>
      <c r="BS279" s="51" t="str">
        <f t="shared" si="297"/>
        <v/>
      </c>
      <c r="BT279" s="47" t="str">
        <f t="shared" si="298"/>
        <v/>
      </c>
      <c r="BU279" s="59" t="s">
        <v>1595</v>
      </c>
      <c r="BV279" s="48" t="s">
        <v>1902</v>
      </c>
      <c r="BW279" s="97"/>
      <c r="BX279" s="98"/>
      <c r="BY279" s="88"/>
      <c r="BZ279" s="99"/>
      <c r="CA279" s="100" t="s">
        <v>2350</v>
      </c>
      <c r="CB279" s="101" t="s">
        <v>940</v>
      </c>
      <c r="CC279" s="101">
        <v>757</v>
      </c>
      <c r="CD279" s="100">
        <v>12.433333333333334</v>
      </c>
      <c r="CE279" s="103"/>
      <c r="CF279" s="101" t="s">
        <v>835</v>
      </c>
      <c r="CG279" s="101">
        <v>5.7960000000000003</v>
      </c>
      <c r="CH279" s="101"/>
      <c r="CI279" s="104"/>
      <c r="CJ279" s="105" t="s">
        <v>940</v>
      </c>
      <c r="CL279" s="44"/>
      <c r="CN279" s="52">
        <f t="shared" si="299"/>
        <v>0</v>
      </c>
    </row>
    <row r="280" spans="1:92" ht="9.9499999999999993" hidden="1" customHeight="1" x14ac:dyDescent="0.2">
      <c r="A280" s="3"/>
      <c r="B280" s="3"/>
      <c r="C280" s="83" t="str">
        <f t="shared" si="225"/>
        <v/>
      </c>
      <c r="D280" s="83" t="str">
        <f t="shared" ref="D280:F280" si="314">IF($Q280&lt;&gt;"",IF(D134=0,"",D134),"")</f>
        <v/>
      </c>
      <c r="E280" s="83" t="str">
        <f t="shared" si="314"/>
        <v/>
      </c>
      <c r="F280" s="83" t="str">
        <f t="shared" si="314"/>
        <v/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136" t="str">
        <f t="shared" si="227"/>
        <v/>
      </c>
      <c r="R280" s="137" t="str">
        <f t="shared" si="228"/>
        <v/>
      </c>
      <c r="S280" s="121"/>
      <c r="T280" s="121"/>
      <c r="U280" s="83" t="str">
        <f t="shared" si="229"/>
        <v/>
      </c>
      <c r="V280" s="3"/>
      <c r="W280" s="3"/>
      <c r="X280" s="3"/>
      <c r="Y280" s="3"/>
      <c r="Z280" s="3"/>
      <c r="AA280" s="3"/>
      <c r="AB280" s="3"/>
      <c r="AC280" s="3"/>
      <c r="AD280" s="3" t="str">
        <f t="shared" ca="1" si="269"/>
        <v/>
      </c>
      <c r="AE280" s="3"/>
      <c r="AF280" s="3"/>
      <c r="AG280" s="3"/>
      <c r="AH280" s="3"/>
      <c r="AI280" s="3" t="str">
        <f t="shared" ca="1" si="262"/>
        <v/>
      </c>
      <c r="AJ280" s="3" t="str">
        <f t="shared" ca="1" si="263"/>
        <v/>
      </c>
      <c r="AK280" s="3"/>
      <c r="AL280" s="47" t="str">
        <f t="shared" ca="1" si="224"/>
        <v/>
      </c>
      <c r="AM280" s="119" t="str">
        <f t="shared" si="280"/>
        <v/>
      </c>
      <c r="AN280" s="118" t="str">
        <f ca="1">IF(AD280="","",IF(AD280="Min. objednávka",2-SUM($AN$7:AN279),IF(AD280="Spolu odhad",ROUND(SUM($AN$7:AN279),2),IF(AM280="","???",ROUND(AG280*AM280,2)))))</f>
        <v/>
      </c>
      <c r="AO280" s="3"/>
      <c r="AP280" s="3"/>
      <c r="AQ280" s="3"/>
      <c r="AR280" s="22">
        <f t="shared" si="281"/>
        <v>1</v>
      </c>
      <c r="AS280" s="3"/>
      <c r="AT280" s="3"/>
      <c r="AU280" s="3"/>
      <c r="AV280" s="3"/>
      <c r="AW280" s="3"/>
      <c r="AX280" s="47" t="str">
        <f>IF(MAX($AX$7:AX279)+1&lt;=$AS$4,MAX($AX$7:AX279)+1,"")</f>
        <v/>
      </c>
      <c r="AY280" s="47" t="str">
        <f>IF(MAX($AX$7:AX279)+1&gt;$AS$4,"",IF(AX280&lt;=$BC$7,VLOOKUP(AX280,BA$8:BB$299,2,FALSE),IF(AX280&lt;=$BE$7,VLOOKUP(AX280,BC$8:BD$299,2,FALSE),IF(AX280&lt;=MAX($BE$8:$BE$299),VLOOKUP(AX280,BE$8:BF$299,2,FALSE),IF(AX280=$AS$4,VLOOKUP(AX280,$AS$4:$AU$4,2,FALSE),"")))))</f>
        <v/>
      </c>
      <c r="AZ280" s="47" t="str">
        <f>IF(MAX($AX$7:AX279)+1&gt;$AS$4,"",IF(AX280&lt;=$BC$7,"",IF(AX280&lt;=$BE$7,MID(VLOOKUP(AX280,BC$8:BD$299,2,FALSE),1,1),IF(AX280&lt;=MAX($BE$8:$BE$299),MID(VLOOKUP(AX280,BE$8:BF$299,2,FALSE),1,1),IF(AX280&lt;=$AS$4,VLOOKUP(AX280,$AS$4:$AU$4,3,FALSE),"")))))</f>
        <v/>
      </c>
      <c r="BA280" s="49" t="str">
        <f>IF(AND(BB280&lt;&gt;"",ISNA(VLOOKUP(BB280,BB$7:BB279,1,FALSE))),MAX(BA$7:BA279)+1,"")</f>
        <v/>
      </c>
      <c r="BB280" s="50" t="str">
        <f t="shared" si="282"/>
        <v/>
      </c>
      <c r="BC280" s="49" t="str">
        <f>IF(AND(BD280&lt;&gt;"",ISNA(VLOOKUP(BD280,BD$7:BD279,1,FALSE))),MAX(BC$7:BC279)+1,"")</f>
        <v/>
      </c>
      <c r="BD280" s="50" t="str">
        <f t="shared" si="283"/>
        <v/>
      </c>
      <c r="BE280" s="49" t="str">
        <f>IF(AND(BF280&lt;&gt;"",ISNA(VLOOKUP(BF280,BF$7:BF279,1,FALSE))),MAX(BE$7:BE279)+1,"")</f>
        <v/>
      </c>
      <c r="BF280" s="50" t="str">
        <f t="shared" si="284"/>
        <v/>
      </c>
      <c r="BG280" s="50" t="str">
        <f t="shared" si="285"/>
        <v xml:space="preserve">22x0,5 </v>
      </c>
      <c r="BH280" s="50" t="str">
        <f t="shared" si="286"/>
        <v xml:space="preserve">22x2 </v>
      </c>
      <c r="BI280" s="47" t="str">
        <f t="shared" si="287"/>
        <v/>
      </c>
      <c r="BJ280" s="47" t="str">
        <f t="shared" si="288"/>
        <v/>
      </c>
      <c r="BK280" s="47" t="str">
        <f t="shared" si="289"/>
        <v/>
      </c>
      <c r="BL280" s="47" t="str">
        <f t="shared" si="290"/>
        <v/>
      </c>
      <c r="BM280" s="47" t="str">
        <f t="shared" si="291"/>
        <v/>
      </c>
      <c r="BN280" s="51" t="str">
        <f t="shared" si="292"/>
        <v/>
      </c>
      <c r="BO280" s="51" t="str">
        <f t="shared" si="293"/>
        <v/>
      </c>
      <c r="BP280" s="51" t="str">
        <f t="shared" si="294"/>
        <v/>
      </c>
      <c r="BQ280" s="51" t="str">
        <f t="shared" si="295"/>
        <v/>
      </c>
      <c r="BR280" s="51" t="str">
        <f t="shared" si="296"/>
        <v/>
      </c>
      <c r="BS280" s="51" t="str">
        <f t="shared" si="297"/>
        <v/>
      </c>
      <c r="BT280" s="47" t="str">
        <f t="shared" si="298"/>
        <v/>
      </c>
      <c r="BU280" s="59" t="s">
        <v>1596</v>
      </c>
      <c r="BV280" s="48" t="s">
        <v>1904</v>
      </c>
      <c r="BW280" s="97"/>
      <c r="BX280" s="98"/>
      <c r="BY280" s="88"/>
      <c r="BZ280" s="99"/>
      <c r="CA280" s="100" t="s">
        <v>2358</v>
      </c>
      <c r="CB280" s="101" t="s">
        <v>264</v>
      </c>
      <c r="CC280" s="101">
        <v>758</v>
      </c>
      <c r="CD280" s="100">
        <v>11.516666666666667</v>
      </c>
      <c r="CE280" s="103"/>
      <c r="CF280" s="101" t="s">
        <v>835</v>
      </c>
      <c r="CG280" s="101">
        <v>5.7960000000000003</v>
      </c>
      <c r="CH280" s="101"/>
      <c r="CI280" s="104"/>
      <c r="CJ280" s="105" t="s">
        <v>264</v>
      </c>
      <c r="CL280" s="44"/>
      <c r="CN280" s="52">
        <f t="shared" si="299"/>
        <v>0</v>
      </c>
    </row>
    <row r="281" spans="1:92" ht="9.9499999999999993" hidden="1" customHeight="1" x14ac:dyDescent="0.2">
      <c r="A281" s="3"/>
      <c r="B281" s="3"/>
      <c r="C281" s="83" t="str">
        <f t="shared" si="225"/>
        <v/>
      </c>
      <c r="D281" s="83" t="str">
        <f t="shared" ref="D281:F281" si="315">IF($Q281&lt;&gt;"",IF(D135=0,"",D135),"")</f>
        <v/>
      </c>
      <c r="E281" s="83" t="str">
        <f t="shared" si="315"/>
        <v/>
      </c>
      <c r="F281" s="83" t="str">
        <f t="shared" si="315"/>
        <v/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136" t="str">
        <f t="shared" si="227"/>
        <v/>
      </c>
      <c r="R281" s="137" t="str">
        <f t="shared" si="228"/>
        <v/>
      </c>
      <c r="S281" s="121"/>
      <c r="T281" s="121"/>
      <c r="U281" s="83" t="str">
        <f t="shared" si="229"/>
        <v/>
      </c>
      <c r="V281" s="3"/>
      <c r="W281" s="3"/>
      <c r="X281" s="3"/>
      <c r="Y281" s="3"/>
      <c r="Z281" s="3"/>
      <c r="AA281" s="3"/>
      <c r="AB281" s="3"/>
      <c r="AC281" s="3"/>
      <c r="AD281" s="3" t="str">
        <f t="shared" ca="1" si="269"/>
        <v/>
      </c>
      <c r="AE281" s="3"/>
      <c r="AF281" s="3"/>
      <c r="AG281" s="3"/>
      <c r="AH281" s="3"/>
      <c r="AI281" s="3" t="str">
        <f t="shared" ca="1" si="262"/>
        <v/>
      </c>
      <c r="AJ281" s="3" t="str">
        <f t="shared" ca="1" si="263"/>
        <v/>
      </c>
      <c r="AK281" s="3"/>
      <c r="AL281" s="47" t="str">
        <f t="shared" ca="1" si="224"/>
        <v/>
      </c>
      <c r="AM281" s="119" t="str">
        <f t="shared" si="280"/>
        <v/>
      </c>
      <c r="AN281" s="118" t="str">
        <f ca="1">IF(AD281="","",IF(AD281="Min. objednávka",2-SUM($AN$7:AN280),IF(AD281="Spolu odhad",ROUND(SUM($AN$7:AN280),2),IF(AM281="","???",ROUND(AG281*AM281,2)))))</f>
        <v/>
      </c>
      <c r="AO281" s="3"/>
      <c r="AP281" s="3"/>
      <c r="AQ281" s="3"/>
      <c r="AR281" s="22">
        <f t="shared" si="281"/>
        <v>1</v>
      </c>
      <c r="AS281" s="3"/>
      <c r="AT281" s="3"/>
      <c r="AU281" s="3"/>
      <c r="AV281" s="3"/>
      <c r="AW281" s="3"/>
      <c r="AX281" s="47" t="str">
        <f>IF(MAX($AX$7:AX280)+1&lt;=$AS$4,MAX($AX$7:AX280)+1,"")</f>
        <v/>
      </c>
      <c r="AY281" s="47" t="str">
        <f>IF(MAX($AX$7:AX280)+1&gt;$AS$4,"",IF(AX281&lt;=$BC$7,VLOOKUP(AX281,BA$8:BB$299,2,FALSE),IF(AX281&lt;=$BE$7,VLOOKUP(AX281,BC$8:BD$299,2,FALSE),IF(AX281&lt;=MAX($BE$8:$BE$299),VLOOKUP(AX281,BE$8:BF$299,2,FALSE),IF(AX281=$AS$4,VLOOKUP(AX281,$AS$4:$AU$4,2,FALSE),"")))))</f>
        <v/>
      </c>
      <c r="AZ281" s="47" t="str">
        <f>IF(MAX($AX$7:AX280)+1&gt;$AS$4,"",IF(AX281&lt;=$BC$7,"",IF(AX281&lt;=$BE$7,MID(VLOOKUP(AX281,BC$8:BD$299,2,FALSE),1,1),IF(AX281&lt;=MAX($BE$8:$BE$299),MID(VLOOKUP(AX281,BE$8:BF$299,2,FALSE),1,1),IF(AX281&lt;=$AS$4,VLOOKUP(AX281,$AS$4:$AU$4,3,FALSE),"")))))</f>
        <v/>
      </c>
      <c r="BA281" s="49" t="str">
        <f>IF(AND(BB281&lt;&gt;"",ISNA(VLOOKUP(BB281,BB$7:BB280,1,FALSE))),MAX(BA$7:BA280)+1,"")</f>
        <v/>
      </c>
      <c r="BB281" s="50" t="str">
        <f t="shared" si="282"/>
        <v/>
      </c>
      <c r="BC281" s="49" t="str">
        <f>IF(AND(BD281&lt;&gt;"",ISNA(VLOOKUP(BD281,BD$7:BD280,1,FALSE))),MAX(BC$7:BC280)+1,"")</f>
        <v/>
      </c>
      <c r="BD281" s="50" t="str">
        <f t="shared" si="283"/>
        <v/>
      </c>
      <c r="BE281" s="49" t="str">
        <f>IF(AND(BF281&lt;&gt;"",ISNA(VLOOKUP(BF281,BF$7:BF280,1,FALSE))),MAX(BE$7:BE280)+1,"")</f>
        <v/>
      </c>
      <c r="BF281" s="50" t="str">
        <f t="shared" si="284"/>
        <v/>
      </c>
      <c r="BG281" s="50" t="str">
        <f t="shared" si="285"/>
        <v xml:space="preserve">22x0,5 </v>
      </c>
      <c r="BH281" s="50" t="str">
        <f t="shared" si="286"/>
        <v xml:space="preserve">22x2 </v>
      </c>
      <c r="BI281" s="47" t="str">
        <f t="shared" si="287"/>
        <v/>
      </c>
      <c r="BJ281" s="47" t="str">
        <f t="shared" si="288"/>
        <v/>
      </c>
      <c r="BK281" s="47" t="str">
        <f t="shared" si="289"/>
        <v/>
      </c>
      <c r="BL281" s="47" t="str">
        <f t="shared" si="290"/>
        <v/>
      </c>
      <c r="BM281" s="47" t="str">
        <f t="shared" si="291"/>
        <v/>
      </c>
      <c r="BN281" s="51" t="str">
        <f t="shared" si="292"/>
        <v/>
      </c>
      <c r="BO281" s="51" t="str">
        <f t="shared" si="293"/>
        <v/>
      </c>
      <c r="BP281" s="51" t="str">
        <f t="shared" si="294"/>
        <v/>
      </c>
      <c r="BQ281" s="51" t="str">
        <f t="shared" si="295"/>
        <v/>
      </c>
      <c r="BR281" s="51" t="str">
        <f t="shared" si="296"/>
        <v/>
      </c>
      <c r="BS281" s="51" t="str">
        <f t="shared" si="297"/>
        <v/>
      </c>
      <c r="BT281" s="47" t="str">
        <f t="shared" si="298"/>
        <v/>
      </c>
      <c r="BU281" s="59" t="s">
        <v>1597</v>
      </c>
      <c r="BV281" s="48" t="s">
        <v>1906</v>
      </c>
      <c r="BW281" s="97"/>
      <c r="BX281" s="98"/>
      <c r="BY281" s="88"/>
      <c r="BZ281" s="99"/>
      <c r="CA281" s="100" t="s">
        <v>2378</v>
      </c>
      <c r="CB281" s="101" t="s">
        <v>941</v>
      </c>
      <c r="CC281" s="101">
        <v>759</v>
      </c>
      <c r="CD281" s="100">
        <v>17.025000000000002</v>
      </c>
      <c r="CE281" s="103"/>
      <c r="CF281" s="101" t="s">
        <v>835</v>
      </c>
      <c r="CG281" s="101">
        <v>5.7960000000000003</v>
      </c>
      <c r="CH281" s="101"/>
      <c r="CI281" s="104"/>
      <c r="CJ281" s="105" t="s">
        <v>941</v>
      </c>
      <c r="CL281" s="44"/>
      <c r="CN281" s="52">
        <f t="shared" si="299"/>
        <v>0</v>
      </c>
    </row>
    <row r="282" spans="1:92" ht="9.9499999999999993" hidden="1" customHeight="1" x14ac:dyDescent="0.2">
      <c r="A282" s="3"/>
      <c r="B282" s="3"/>
      <c r="C282" s="83" t="str">
        <f t="shared" si="225"/>
        <v/>
      </c>
      <c r="D282" s="83" t="str">
        <f t="shared" ref="D282:F282" si="316">IF($Q282&lt;&gt;"",IF(D136=0,"",D136),"")</f>
        <v/>
      </c>
      <c r="E282" s="83" t="str">
        <f t="shared" si="316"/>
        <v/>
      </c>
      <c r="F282" s="83" t="str">
        <f t="shared" si="316"/>
        <v/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136" t="str">
        <f t="shared" si="227"/>
        <v/>
      </c>
      <c r="R282" s="137" t="str">
        <f t="shared" si="228"/>
        <v/>
      </c>
      <c r="S282" s="121"/>
      <c r="T282" s="121"/>
      <c r="U282" s="83" t="str">
        <f t="shared" si="229"/>
        <v/>
      </c>
      <c r="V282" s="3"/>
      <c r="W282" s="3"/>
      <c r="X282" s="3"/>
      <c r="Y282" s="3"/>
      <c r="Z282" s="3"/>
      <c r="AA282" s="3"/>
      <c r="AB282" s="3"/>
      <c r="AC282" s="3"/>
      <c r="AD282" s="3" t="str">
        <f t="shared" ca="1" si="269"/>
        <v/>
      </c>
      <c r="AE282" s="3"/>
      <c r="AF282" s="3"/>
      <c r="AG282" s="3"/>
      <c r="AH282" s="3"/>
      <c r="AI282" s="3" t="str">
        <f t="shared" ref="AI282:AI299" ca="1" si="317">IF(ISNA(VLOOKUP(AD282,$CB$12:$CH$422,5,FALSE)),"",VLOOKUP(AD282,$CB$12:$CH$422,5,FALSE))</f>
        <v/>
      </c>
      <c r="AJ282" s="3" t="str">
        <f t="shared" ref="AJ282:AJ299" ca="1" si="318">IF(ISNA(VLOOKUP(AD282,$CB$12:$CH$422,4,FALSE)),"",IF(VLOOKUP(AD282,$CB$12:$CH$422,4,FALSE)=0,"tab",VLOOKUP(AD282,$CB$12:$CH$422,4,FALSE)))</f>
        <v/>
      </c>
      <c r="AK282" s="3"/>
      <c r="AL282" s="47" t="str">
        <f t="shared" ref="AL282:AL299" ca="1" si="319">IF(AY282&lt;&gt;"",IF(AX282&lt;=MAX($BA$8:$BA$298),IF(OR(MID(AD282,1,7)="9  Zás-",MID(AD282,1,6)="38  PD"),"m","m2"),IF(AX282&lt;=$AS$4,"m","")),IF(AD282="dovoz odhad","m2",IF(AD282="lišta pod 80 mm","ks",IF(AD282="Drážkovanie","m",IF(AD282="Zlepovanie (spájanie)","m2 ",IF(AD282="Formatovanie zlep. dielcov","m2 ",IF(AD282="Otvor na pánt Ø 35 mm","ks ","")))))))</f>
        <v/>
      </c>
      <c r="AM282" s="119" t="str">
        <f t="shared" si="280"/>
        <v/>
      </c>
      <c r="AN282" s="118" t="str">
        <f ca="1">IF(AD282="","",IF(AD282="Min. objednávka",2-SUM($AN$7:AN281),IF(AD282="Spolu odhad",ROUND(SUM($AN$7:AN281),2),IF(AM282="","???",ROUND(AG282*AM282,2)))))</f>
        <v/>
      </c>
      <c r="AO282" s="3"/>
      <c r="AP282" s="3"/>
      <c r="AQ282" s="3"/>
      <c r="AR282" s="22">
        <f t="shared" si="281"/>
        <v>1</v>
      </c>
      <c r="AS282" s="3"/>
      <c r="AT282" s="3"/>
      <c r="AU282" s="3"/>
      <c r="AV282" s="3"/>
      <c r="AW282" s="3"/>
      <c r="AX282" s="47" t="str">
        <f>IF(MAX($AX$7:AX281)+1&lt;=$AS$4,MAX($AX$7:AX281)+1,"")</f>
        <v/>
      </c>
      <c r="AY282" s="47" t="str">
        <f>IF(MAX($AX$7:AX281)+1&gt;$AS$4,"",IF(AX282&lt;=$BC$7,VLOOKUP(AX282,BA$8:BB$299,2,FALSE),IF(AX282&lt;=$BE$7,VLOOKUP(AX282,BC$8:BD$299,2,FALSE),IF(AX282&lt;=MAX($BE$8:$BE$299),VLOOKUP(AX282,BE$8:BF$299,2,FALSE),IF(AX282=$AS$4,VLOOKUP(AX282,$AS$4:$AU$4,2,FALSE),"")))))</f>
        <v/>
      </c>
      <c r="AZ282" s="47" t="str">
        <f>IF(MAX($AX$7:AX281)+1&gt;$AS$4,"",IF(AX282&lt;=$BC$7,"",IF(AX282&lt;=$BE$7,MID(VLOOKUP(AX282,BC$8:BD$299,2,FALSE),1,1),IF(AX282&lt;=MAX($BE$8:$BE$299),MID(VLOOKUP(AX282,BE$8:BF$299,2,FALSE),1,1),IF(AX282&lt;=$AS$4,VLOOKUP(AX282,$AS$4:$AU$4,3,FALSE),"")))))</f>
        <v/>
      </c>
      <c r="BA282" s="49" t="str">
        <f>IF(AND(BB282&lt;&gt;"",ISNA(VLOOKUP(BB282,BB$7:BB281,1,FALSE))),MAX(BA$7:BA281)+1,"")</f>
        <v/>
      </c>
      <c r="BB282" s="50" t="str">
        <f t="shared" si="282"/>
        <v/>
      </c>
      <c r="BC282" s="49" t="str">
        <f>IF(AND(BD282&lt;&gt;"",ISNA(VLOOKUP(BD282,BD$7:BD281,1,FALSE))),MAX(BC$7:BC281)+1,"")</f>
        <v/>
      </c>
      <c r="BD282" s="50" t="str">
        <f t="shared" si="283"/>
        <v/>
      </c>
      <c r="BE282" s="49" t="str">
        <f>IF(AND(BF282&lt;&gt;"",ISNA(VLOOKUP(BF282,BF$7:BF281,1,FALSE))),MAX(BE$7:BE281)+1,"")</f>
        <v/>
      </c>
      <c r="BF282" s="50" t="str">
        <f t="shared" si="284"/>
        <v/>
      </c>
      <c r="BG282" s="50" t="str">
        <f t="shared" si="285"/>
        <v xml:space="preserve">22x0,5 </v>
      </c>
      <c r="BH282" s="50" t="str">
        <f t="shared" si="286"/>
        <v xml:space="preserve">22x2 </v>
      </c>
      <c r="BI282" s="47" t="str">
        <f t="shared" si="287"/>
        <v/>
      </c>
      <c r="BJ282" s="47" t="str">
        <f t="shared" si="288"/>
        <v/>
      </c>
      <c r="BK282" s="47" t="str">
        <f t="shared" si="289"/>
        <v/>
      </c>
      <c r="BL282" s="47" t="str">
        <f t="shared" si="290"/>
        <v/>
      </c>
      <c r="BM282" s="47" t="str">
        <f t="shared" si="291"/>
        <v/>
      </c>
      <c r="BN282" s="51" t="str">
        <f t="shared" si="292"/>
        <v/>
      </c>
      <c r="BO282" s="51" t="str">
        <f t="shared" si="293"/>
        <v/>
      </c>
      <c r="BP282" s="51" t="str">
        <f t="shared" si="294"/>
        <v/>
      </c>
      <c r="BQ282" s="51" t="str">
        <f t="shared" si="295"/>
        <v/>
      </c>
      <c r="BR282" s="51" t="str">
        <f t="shared" si="296"/>
        <v/>
      </c>
      <c r="BS282" s="51" t="str">
        <f t="shared" si="297"/>
        <v/>
      </c>
      <c r="BT282" s="47" t="str">
        <f t="shared" si="298"/>
        <v/>
      </c>
      <c r="BU282" s="59" t="s">
        <v>1598</v>
      </c>
      <c r="BV282" s="48" t="s">
        <v>1908</v>
      </c>
      <c r="BW282" s="97"/>
      <c r="BX282" s="98"/>
      <c r="BY282" s="88"/>
      <c r="BZ282" s="99"/>
      <c r="CA282" s="100" t="s">
        <v>2387</v>
      </c>
      <c r="CB282" s="101" t="s">
        <v>942</v>
      </c>
      <c r="CC282" s="101">
        <v>760</v>
      </c>
      <c r="CD282" s="100">
        <v>17.025000000000002</v>
      </c>
      <c r="CE282" s="103"/>
      <c r="CF282" s="101" t="s">
        <v>835</v>
      </c>
      <c r="CG282" s="101">
        <v>5.7960000000000003</v>
      </c>
      <c r="CH282" s="101"/>
      <c r="CI282" s="104"/>
      <c r="CJ282" s="105" t="s">
        <v>942</v>
      </c>
      <c r="CL282" s="44"/>
      <c r="CN282" s="52">
        <f t="shared" si="299"/>
        <v>0</v>
      </c>
    </row>
    <row r="283" spans="1:92" ht="9.9499999999999993" hidden="1" customHeight="1" x14ac:dyDescent="0.2">
      <c r="A283" s="3"/>
      <c r="B283" s="3"/>
      <c r="C283" s="83" t="str">
        <f t="shared" ref="C283:C299" si="320">IF(R283="","",R283)</f>
        <v/>
      </c>
      <c r="D283" s="83" t="str">
        <f t="shared" ref="D283:F283" si="321">IF($Q283&lt;&gt;"",IF(D137=0,"",D137),"")</f>
        <v/>
      </c>
      <c r="E283" s="83" t="str">
        <f t="shared" si="321"/>
        <v/>
      </c>
      <c r="F283" s="83" t="str">
        <f t="shared" si="321"/>
        <v/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136" t="str">
        <f t="shared" ref="Q283:Q299" si="322">IF(A137&lt;&gt;"",IF(U137="Duplak s bielou 18",22,IF(U137="Duplak s bielou 10",588,"")),"")</f>
        <v/>
      </c>
      <c r="R283" s="137" t="str">
        <f t="shared" ref="R283:R299" si="323">IF(A137&lt;&gt;"",CONCATENATE(IF(U137="Duplak s bielou 18","18  Biela hladká",""),IF(U137="Duplak s bielou 10","10  Biela hladká","")),"")</f>
        <v/>
      </c>
      <c r="S283" s="121"/>
      <c r="T283" s="121"/>
      <c r="U283" s="83" t="str">
        <f t="shared" ref="U283:U299" si="324">IF($Q283&lt;&gt;"",IF(U137=0,"",U137),"")</f>
        <v/>
      </c>
      <c r="V283" s="3"/>
      <c r="W283" s="3"/>
      <c r="X283" s="3"/>
      <c r="Y283" s="3"/>
      <c r="Z283" s="3"/>
      <c r="AA283" s="3"/>
      <c r="AB283" s="3"/>
      <c r="AC283" s="3"/>
      <c r="AD283" s="3" t="str">
        <f t="shared" ca="1" si="269"/>
        <v/>
      </c>
      <c r="AE283" s="3"/>
      <c r="AF283" s="3"/>
      <c r="AG283" s="3"/>
      <c r="AH283" s="3"/>
      <c r="AI283" s="3" t="str">
        <f t="shared" ca="1" si="317"/>
        <v/>
      </c>
      <c r="AJ283" s="3" t="str">
        <f t="shared" ca="1" si="318"/>
        <v/>
      </c>
      <c r="AK283" s="3"/>
      <c r="AL283" s="47" t="str">
        <f t="shared" ca="1" si="319"/>
        <v/>
      </c>
      <c r="AM283" s="119" t="str">
        <f t="shared" si="280"/>
        <v/>
      </c>
      <c r="AN283" s="118" t="str">
        <f ca="1">IF(AD283="","",IF(AD283="Min. objednávka",2-SUM($AN$7:AN282),IF(AD283="Spolu odhad",ROUND(SUM($AN$7:AN282),2),IF(AM283="","???",ROUND(AG283*AM283,2)))))</f>
        <v/>
      </c>
      <c r="AO283" s="3"/>
      <c r="AP283" s="3"/>
      <c r="AQ283" s="3"/>
      <c r="AR283" s="22">
        <f t="shared" si="281"/>
        <v>1</v>
      </c>
      <c r="AS283" s="3"/>
      <c r="AT283" s="3"/>
      <c r="AU283" s="3"/>
      <c r="AV283" s="3"/>
      <c r="AW283" s="3"/>
      <c r="AX283" s="47" t="str">
        <f>IF(MAX($AX$7:AX282)+1&lt;=$AS$4,MAX($AX$7:AX282)+1,"")</f>
        <v/>
      </c>
      <c r="AY283" s="47" t="str">
        <f>IF(MAX($AX$7:AX282)+1&gt;$AS$4,"",IF(AX283&lt;=$BC$7,VLOOKUP(AX283,BA$8:BB$299,2,FALSE),IF(AX283&lt;=$BE$7,VLOOKUP(AX283,BC$8:BD$299,2,FALSE),IF(AX283&lt;=MAX($BE$8:$BE$299),VLOOKUP(AX283,BE$8:BF$299,2,FALSE),IF(AX283=$AS$4,VLOOKUP(AX283,$AS$4:$AU$4,2,FALSE),"")))))</f>
        <v/>
      </c>
      <c r="AZ283" s="47" t="str">
        <f>IF(MAX($AX$7:AX282)+1&gt;$AS$4,"",IF(AX283&lt;=$BC$7,"",IF(AX283&lt;=$BE$7,MID(VLOOKUP(AX283,BC$8:BD$299,2,FALSE),1,1),IF(AX283&lt;=MAX($BE$8:$BE$299),MID(VLOOKUP(AX283,BE$8:BF$299,2,FALSE),1,1),IF(AX283&lt;=$AS$4,VLOOKUP(AX283,$AS$4:$AU$4,3,FALSE),"")))))</f>
        <v/>
      </c>
      <c r="BA283" s="49" t="str">
        <f>IF(AND(BB283&lt;&gt;"",ISNA(VLOOKUP(BB283,BB$7:BB282,1,FALSE))),MAX(BA$7:BA282)+1,"")</f>
        <v/>
      </c>
      <c r="BB283" s="50" t="str">
        <f t="shared" si="282"/>
        <v/>
      </c>
      <c r="BC283" s="49" t="str">
        <f>IF(AND(BD283&lt;&gt;"",ISNA(VLOOKUP(BD283,BD$7:BD282,1,FALSE))),MAX(BC$7:BC282)+1,"")</f>
        <v/>
      </c>
      <c r="BD283" s="50" t="str">
        <f t="shared" si="283"/>
        <v/>
      </c>
      <c r="BE283" s="49" t="str">
        <f>IF(AND(BF283&lt;&gt;"",ISNA(VLOOKUP(BF283,BF$7:BF282,1,FALSE))),MAX(BE$7:BE282)+1,"")</f>
        <v/>
      </c>
      <c r="BF283" s="50" t="str">
        <f t="shared" si="284"/>
        <v/>
      </c>
      <c r="BG283" s="50" t="str">
        <f t="shared" si="285"/>
        <v xml:space="preserve">22x0,5 </v>
      </c>
      <c r="BH283" s="50" t="str">
        <f t="shared" si="286"/>
        <v xml:space="preserve">22x2 </v>
      </c>
      <c r="BI283" s="47" t="str">
        <f t="shared" si="287"/>
        <v/>
      </c>
      <c r="BJ283" s="47" t="str">
        <f t="shared" si="288"/>
        <v/>
      </c>
      <c r="BK283" s="47" t="str">
        <f t="shared" si="289"/>
        <v/>
      </c>
      <c r="BL283" s="47" t="str">
        <f t="shared" si="290"/>
        <v/>
      </c>
      <c r="BM283" s="47" t="str">
        <f t="shared" si="291"/>
        <v/>
      </c>
      <c r="BN283" s="51" t="str">
        <f t="shared" si="292"/>
        <v/>
      </c>
      <c r="BO283" s="51" t="str">
        <f t="shared" si="293"/>
        <v/>
      </c>
      <c r="BP283" s="51" t="str">
        <f t="shared" si="294"/>
        <v/>
      </c>
      <c r="BQ283" s="51" t="str">
        <f t="shared" si="295"/>
        <v/>
      </c>
      <c r="BR283" s="51" t="str">
        <f t="shared" si="296"/>
        <v/>
      </c>
      <c r="BS283" s="51" t="str">
        <f t="shared" si="297"/>
        <v/>
      </c>
      <c r="BT283" s="47" t="str">
        <f t="shared" si="298"/>
        <v/>
      </c>
      <c r="BU283" s="59" t="s">
        <v>1599</v>
      </c>
      <c r="BV283" s="48" t="s">
        <v>1910</v>
      </c>
      <c r="BW283" s="97"/>
      <c r="BX283" s="98"/>
      <c r="BY283" s="88"/>
      <c r="BZ283" s="99"/>
      <c r="CA283" s="100" t="s">
        <v>2389</v>
      </c>
      <c r="CB283" s="101" t="s">
        <v>265</v>
      </c>
      <c r="CC283" s="101">
        <v>761</v>
      </c>
      <c r="CD283" s="100">
        <v>11.041666666666668</v>
      </c>
      <c r="CE283" s="103"/>
      <c r="CF283" s="101" t="s">
        <v>835</v>
      </c>
      <c r="CG283" s="101">
        <v>5.7960000000000003</v>
      </c>
      <c r="CH283" s="101"/>
      <c r="CI283" s="104"/>
      <c r="CJ283" s="105" t="s">
        <v>265</v>
      </c>
      <c r="CL283" s="44"/>
      <c r="CN283" s="52">
        <f t="shared" si="299"/>
        <v>0</v>
      </c>
    </row>
    <row r="284" spans="1:92" ht="9.9499999999999993" hidden="1" customHeight="1" x14ac:dyDescent="0.2">
      <c r="A284" s="3"/>
      <c r="B284" s="3"/>
      <c r="C284" s="83" t="str">
        <f t="shared" si="320"/>
        <v/>
      </c>
      <c r="D284" s="83" t="str">
        <f t="shared" ref="D284:F284" si="325">IF($Q284&lt;&gt;"",IF(D138=0,"",D138),"")</f>
        <v/>
      </c>
      <c r="E284" s="83" t="str">
        <f t="shared" si="325"/>
        <v/>
      </c>
      <c r="F284" s="83" t="str">
        <f t="shared" si="325"/>
        <v/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136" t="str">
        <f t="shared" si="322"/>
        <v/>
      </c>
      <c r="R284" s="137" t="str">
        <f t="shared" si="323"/>
        <v/>
      </c>
      <c r="S284" s="121"/>
      <c r="T284" s="121"/>
      <c r="U284" s="83" t="str">
        <f t="shared" si="324"/>
        <v/>
      </c>
      <c r="V284" s="3"/>
      <c r="W284" s="3"/>
      <c r="X284" s="3"/>
      <c r="Y284" s="3"/>
      <c r="Z284" s="3"/>
      <c r="AA284" s="3"/>
      <c r="AB284" s="3"/>
      <c r="AC284" s="3"/>
      <c r="AD284" s="3" t="str">
        <f t="shared" ca="1" si="269"/>
        <v/>
      </c>
      <c r="AE284" s="3"/>
      <c r="AF284" s="3"/>
      <c r="AG284" s="3"/>
      <c r="AH284" s="3"/>
      <c r="AI284" s="3" t="str">
        <f t="shared" ca="1" si="317"/>
        <v/>
      </c>
      <c r="AJ284" s="3" t="str">
        <f t="shared" ca="1" si="318"/>
        <v/>
      </c>
      <c r="AK284" s="3"/>
      <c r="AL284" s="47" t="str">
        <f t="shared" ca="1" si="319"/>
        <v/>
      </c>
      <c r="AM284" s="119" t="str">
        <f t="shared" si="280"/>
        <v/>
      </c>
      <c r="AN284" s="118" t="str">
        <f ca="1">IF(AD284="","",IF(AD284="Min. objednávka",2-SUM($AN$7:AN283),IF(AD284="Spolu odhad",ROUND(SUM($AN$7:AN283),2),IF(AM284="","???",ROUND(AG284*AM284,2)))))</f>
        <v/>
      </c>
      <c r="AO284" s="3"/>
      <c r="AP284" s="3"/>
      <c r="AQ284" s="3"/>
      <c r="AR284" s="22">
        <f t="shared" si="281"/>
        <v>1</v>
      </c>
      <c r="AS284" s="3"/>
      <c r="AT284" s="3"/>
      <c r="AU284" s="3"/>
      <c r="AV284" s="3"/>
      <c r="AW284" s="3"/>
      <c r="AX284" s="47" t="str">
        <f>IF(MAX($AX$7:AX283)+1&lt;=$AS$4,MAX($AX$7:AX283)+1,"")</f>
        <v/>
      </c>
      <c r="AY284" s="47" t="str">
        <f>IF(MAX($AX$7:AX283)+1&gt;$AS$4,"",IF(AX284&lt;=$BC$7,VLOOKUP(AX284,BA$8:BB$299,2,FALSE),IF(AX284&lt;=$BE$7,VLOOKUP(AX284,BC$8:BD$299,2,FALSE),IF(AX284&lt;=MAX($BE$8:$BE$299),VLOOKUP(AX284,BE$8:BF$299,2,FALSE),IF(AX284=$AS$4,VLOOKUP(AX284,$AS$4:$AU$4,2,FALSE),"")))))</f>
        <v/>
      </c>
      <c r="AZ284" s="47" t="str">
        <f>IF(MAX($AX$7:AX283)+1&gt;$AS$4,"",IF(AX284&lt;=$BC$7,"",IF(AX284&lt;=$BE$7,MID(VLOOKUP(AX284,BC$8:BD$299,2,FALSE),1,1),IF(AX284&lt;=MAX($BE$8:$BE$299),MID(VLOOKUP(AX284,BE$8:BF$299,2,FALSE),1,1),IF(AX284&lt;=$AS$4,VLOOKUP(AX284,$AS$4:$AU$4,3,FALSE),"")))))</f>
        <v/>
      </c>
      <c r="BA284" s="49" t="str">
        <f>IF(AND(BB284&lt;&gt;"",ISNA(VLOOKUP(BB284,BB$7:BB283,1,FALSE))),MAX(BA$7:BA283)+1,"")</f>
        <v/>
      </c>
      <c r="BB284" s="50" t="str">
        <f t="shared" si="282"/>
        <v/>
      </c>
      <c r="BC284" s="49" t="str">
        <f>IF(AND(BD284&lt;&gt;"",ISNA(VLOOKUP(BD284,BD$7:BD283,1,FALSE))),MAX(BC$7:BC283)+1,"")</f>
        <v/>
      </c>
      <c r="BD284" s="50" t="str">
        <f t="shared" si="283"/>
        <v/>
      </c>
      <c r="BE284" s="49" t="str">
        <f>IF(AND(BF284&lt;&gt;"",ISNA(VLOOKUP(BF284,BF$7:BF283,1,FALSE))),MAX(BE$7:BE283)+1,"")</f>
        <v/>
      </c>
      <c r="BF284" s="50" t="str">
        <f t="shared" si="284"/>
        <v/>
      </c>
      <c r="BG284" s="50" t="str">
        <f t="shared" si="285"/>
        <v xml:space="preserve">22x0,5 </v>
      </c>
      <c r="BH284" s="50" t="str">
        <f t="shared" si="286"/>
        <v xml:space="preserve">22x2 </v>
      </c>
      <c r="BI284" s="47" t="str">
        <f t="shared" si="287"/>
        <v/>
      </c>
      <c r="BJ284" s="47" t="str">
        <f t="shared" si="288"/>
        <v/>
      </c>
      <c r="BK284" s="47" t="str">
        <f t="shared" si="289"/>
        <v/>
      </c>
      <c r="BL284" s="47" t="str">
        <f t="shared" si="290"/>
        <v/>
      </c>
      <c r="BM284" s="47" t="str">
        <f t="shared" si="291"/>
        <v/>
      </c>
      <c r="BN284" s="51" t="str">
        <f t="shared" si="292"/>
        <v/>
      </c>
      <c r="BO284" s="51" t="str">
        <f t="shared" si="293"/>
        <v/>
      </c>
      <c r="BP284" s="51" t="str">
        <f t="shared" si="294"/>
        <v/>
      </c>
      <c r="BQ284" s="51" t="str">
        <f t="shared" si="295"/>
        <v/>
      </c>
      <c r="BR284" s="51" t="str">
        <f t="shared" si="296"/>
        <v/>
      </c>
      <c r="BS284" s="51" t="str">
        <f t="shared" si="297"/>
        <v/>
      </c>
      <c r="BT284" s="47" t="str">
        <f t="shared" si="298"/>
        <v/>
      </c>
      <c r="BU284" s="59" t="s">
        <v>1600</v>
      </c>
      <c r="BV284" s="48" t="s">
        <v>1912</v>
      </c>
      <c r="BW284" s="97"/>
      <c r="BX284" s="98"/>
      <c r="BY284" s="88"/>
      <c r="BZ284" s="99"/>
      <c r="CA284" s="100" t="s">
        <v>2393</v>
      </c>
      <c r="CB284" s="101" t="s">
        <v>266</v>
      </c>
      <c r="CC284" s="101">
        <v>762</v>
      </c>
      <c r="CD284" s="100">
        <v>11.275</v>
      </c>
      <c r="CE284" s="103"/>
      <c r="CF284" s="101" t="s">
        <v>835</v>
      </c>
      <c r="CG284" s="101">
        <v>5.7960000000000003</v>
      </c>
      <c r="CH284" s="101"/>
      <c r="CI284" s="104"/>
      <c r="CJ284" s="105" t="s">
        <v>266</v>
      </c>
      <c r="CL284" s="44"/>
      <c r="CN284" s="52">
        <f t="shared" si="299"/>
        <v>0</v>
      </c>
    </row>
    <row r="285" spans="1:92" ht="9.9499999999999993" hidden="1" customHeight="1" x14ac:dyDescent="0.2">
      <c r="A285" s="3"/>
      <c r="B285" s="3"/>
      <c r="C285" s="83" t="str">
        <f t="shared" si="320"/>
        <v/>
      </c>
      <c r="D285" s="83" t="str">
        <f t="shared" ref="D285:F285" si="326">IF($Q285&lt;&gt;"",IF(D139=0,"",D139),"")</f>
        <v/>
      </c>
      <c r="E285" s="83" t="str">
        <f t="shared" si="326"/>
        <v/>
      </c>
      <c r="F285" s="83" t="str">
        <f t="shared" si="326"/>
        <v/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136" t="str">
        <f t="shared" si="322"/>
        <v/>
      </c>
      <c r="R285" s="137" t="str">
        <f t="shared" si="323"/>
        <v/>
      </c>
      <c r="S285" s="121"/>
      <c r="T285" s="121"/>
      <c r="U285" s="83" t="str">
        <f t="shared" si="324"/>
        <v/>
      </c>
      <c r="V285" s="3"/>
      <c r="W285" s="3"/>
      <c r="X285" s="3"/>
      <c r="Y285" s="3"/>
      <c r="Z285" s="3"/>
      <c r="AA285" s="3"/>
      <c r="AB285" s="3"/>
      <c r="AC285" s="3"/>
      <c r="AD285" s="3" t="str">
        <f t="shared" ca="1" si="269"/>
        <v/>
      </c>
      <c r="AE285" s="3"/>
      <c r="AF285" s="3"/>
      <c r="AG285" s="3"/>
      <c r="AH285" s="3"/>
      <c r="AI285" s="3" t="str">
        <f t="shared" ca="1" si="317"/>
        <v/>
      </c>
      <c r="AJ285" s="3" t="str">
        <f t="shared" ca="1" si="318"/>
        <v/>
      </c>
      <c r="AK285" s="3"/>
      <c r="AL285" s="47" t="str">
        <f t="shared" ca="1" si="319"/>
        <v/>
      </c>
      <c r="AM285" s="119" t="str">
        <f t="shared" si="280"/>
        <v/>
      </c>
      <c r="AN285" s="118" t="str">
        <f ca="1">IF(AD285="","",IF(AD285="Min. objednávka",2-SUM($AN$7:AN284),IF(AD285="Spolu odhad",ROUND(SUM($AN$7:AN284),2),IF(AM285="","???",ROUND(AG285*AM285,2)))))</f>
        <v/>
      </c>
      <c r="AO285" s="3"/>
      <c r="AP285" s="3"/>
      <c r="AQ285" s="3"/>
      <c r="AR285" s="22">
        <f t="shared" si="281"/>
        <v>1</v>
      </c>
      <c r="AS285" s="3"/>
      <c r="AT285" s="3"/>
      <c r="AU285" s="3"/>
      <c r="AV285" s="3"/>
      <c r="AW285" s="3"/>
      <c r="AX285" s="47" t="str">
        <f>IF(MAX($AX$7:AX284)+1&lt;=$AS$4,MAX($AX$7:AX284)+1,"")</f>
        <v/>
      </c>
      <c r="AY285" s="47" t="str">
        <f>IF(MAX($AX$7:AX284)+1&gt;$AS$4,"",IF(AX285&lt;=$BC$7,VLOOKUP(AX285,BA$8:BB$299,2,FALSE),IF(AX285&lt;=$BE$7,VLOOKUP(AX285,BC$8:BD$299,2,FALSE),IF(AX285&lt;=MAX($BE$8:$BE$299),VLOOKUP(AX285,BE$8:BF$299,2,FALSE),IF(AX285=$AS$4,VLOOKUP(AX285,$AS$4:$AU$4,2,FALSE),"")))))</f>
        <v/>
      </c>
      <c r="AZ285" s="47" t="str">
        <f>IF(MAX($AX$7:AX284)+1&gt;$AS$4,"",IF(AX285&lt;=$BC$7,"",IF(AX285&lt;=$BE$7,MID(VLOOKUP(AX285,BC$8:BD$299,2,FALSE),1,1),IF(AX285&lt;=MAX($BE$8:$BE$299),MID(VLOOKUP(AX285,BE$8:BF$299,2,FALSE),1,1),IF(AX285&lt;=$AS$4,VLOOKUP(AX285,$AS$4:$AU$4,3,FALSE),"")))))</f>
        <v/>
      </c>
      <c r="BA285" s="49" t="str">
        <f>IF(AND(BB285&lt;&gt;"",ISNA(VLOOKUP(BB285,BB$7:BB284,1,FALSE))),MAX(BA$7:BA284)+1,"")</f>
        <v/>
      </c>
      <c r="BB285" s="50" t="str">
        <f t="shared" si="282"/>
        <v/>
      </c>
      <c r="BC285" s="49" t="str">
        <f>IF(AND(BD285&lt;&gt;"",ISNA(VLOOKUP(BD285,BD$7:BD284,1,FALSE))),MAX(BC$7:BC284)+1,"")</f>
        <v/>
      </c>
      <c r="BD285" s="50" t="str">
        <f t="shared" si="283"/>
        <v/>
      </c>
      <c r="BE285" s="49" t="str">
        <f>IF(AND(BF285&lt;&gt;"",ISNA(VLOOKUP(BF285,BF$7:BF284,1,FALSE))),MAX(BE$7:BE284)+1,"")</f>
        <v/>
      </c>
      <c r="BF285" s="50" t="str">
        <f t="shared" si="284"/>
        <v/>
      </c>
      <c r="BG285" s="50" t="str">
        <f t="shared" si="285"/>
        <v xml:space="preserve">22x0,5 </v>
      </c>
      <c r="BH285" s="50" t="str">
        <f t="shared" si="286"/>
        <v xml:space="preserve">22x2 </v>
      </c>
      <c r="BI285" s="47" t="str">
        <f t="shared" si="287"/>
        <v/>
      </c>
      <c r="BJ285" s="47" t="str">
        <f t="shared" si="288"/>
        <v/>
      </c>
      <c r="BK285" s="47" t="str">
        <f t="shared" si="289"/>
        <v/>
      </c>
      <c r="BL285" s="47" t="str">
        <f t="shared" si="290"/>
        <v/>
      </c>
      <c r="BM285" s="47" t="str">
        <f t="shared" si="291"/>
        <v/>
      </c>
      <c r="BN285" s="51" t="str">
        <f t="shared" si="292"/>
        <v/>
      </c>
      <c r="BO285" s="51" t="str">
        <f t="shared" si="293"/>
        <v/>
      </c>
      <c r="BP285" s="51" t="str">
        <f t="shared" si="294"/>
        <v/>
      </c>
      <c r="BQ285" s="51" t="str">
        <f t="shared" si="295"/>
        <v/>
      </c>
      <c r="BR285" s="51" t="str">
        <f t="shared" si="296"/>
        <v/>
      </c>
      <c r="BS285" s="51" t="str">
        <f t="shared" si="297"/>
        <v/>
      </c>
      <c r="BT285" s="47" t="str">
        <f t="shared" si="298"/>
        <v/>
      </c>
      <c r="BU285" s="59" t="s">
        <v>1601</v>
      </c>
      <c r="BV285" s="48" t="s">
        <v>1914</v>
      </c>
      <c r="BW285" s="97"/>
      <c r="BX285" s="98"/>
      <c r="BY285" s="88"/>
      <c r="BZ285" s="99"/>
      <c r="CA285" s="100" t="s">
        <v>2430</v>
      </c>
      <c r="CB285" s="101" t="s">
        <v>267</v>
      </c>
      <c r="CC285" s="101">
        <v>763</v>
      </c>
      <c r="CD285" s="100">
        <v>11.875</v>
      </c>
      <c r="CE285" s="103"/>
      <c r="CF285" s="101" t="s">
        <v>835</v>
      </c>
      <c r="CG285" s="101">
        <v>5.7960000000000003</v>
      </c>
      <c r="CH285" s="101"/>
      <c r="CI285" s="104"/>
      <c r="CJ285" s="105" t="s">
        <v>267</v>
      </c>
      <c r="CL285" s="44"/>
      <c r="CN285" s="52">
        <f t="shared" si="299"/>
        <v>0</v>
      </c>
    </row>
    <row r="286" spans="1:92" ht="9.9499999999999993" hidden="1" customHeight="1" x14ac:dyDescent="0.2">
      <c r="A286" s="3"/>
      <c r="B286" s="3"/>
      <c r="C286" s="83" t="str">
        <f t="shared" si="320"/>
        <v/>
      </c>
      <c r="D286" s="83" t="str">
        <f t="shared" ref="D286:F286" si="327">IF($Q286&lt;&gt;"",IF(D140=0,"",D140),"")</f>
        <v/>
      </c>
      <c r="E286" s="83" t="str">
        <f t="shared" si="327"/>
        <v/>
      </c>
      <c r="F286" s="83" t="str">
        <f t="shared" si="327"/>
        <v/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136" t="str">
        <f t="shared" si="322"/>
        <v/>
      </c>
      <c r="R286" s="137" t="str">
        <f t="shared" si="323"/>
        <v/>
      </c>
      <c r="S286" s="121"/>
      <c r="T286" s="121"/>
      <c r="U286" s="83" t="str">
        <f t="shared" si="324"/>
        <v/>
      </c>
      <c r="V286" s="3"/>
      <c r="W286" s="3"/>
      <c r="X286" s="3"/>
      <c r="Y286" s="3"/>
      <c r="Z286" s="3"/>
      <c r="AA286" s="3"/>
      <c r="AB286" s="3"/>
      <c r="AC286" s="3"/>
      <c r="AD286" s="3" t="str">
        <f t="shared" ca="1" si="269"/>
        <v/>
      </c>
      <c r="AE286" s="3"/>
      <c r="AF286" s="3"/>
      <c r="AG286" s="3"/>
      <c r="AH286" s="3"/>
      <c r="AI286" s="3" t="str">
        <f t="shared" ca="1" si="317"/>
        <v/>
      </c>
      <c r="AJ286" s="3" t="str">
        <f t="shared" ca="1" si="318"/>
        <v/>
      </c>
      <c r="AK286" s="3"/>
      <c r="AL286" s="47" t="str">
        <f t="shared" ca="1" si="319"/>
        <v/>
      </c>
      <c r="AM286" s="119" t="str">
        <f t="shared" si="280"/>
        <v/>
      </c>
      <c r="AN286" s="118" t="str">
        <f ca="1">IF(AD286="","",IF(AD286="Min. objednávka",2-SUM($AN$7:AN285),IF(AD286="Spolu odhad",ROUND(SUM($AN$7:AN285),2),IF(AM286="","???",ROUND(AG286*AM286,2)))))</f>
        <v/>
      </c>
      <c r="AO286" s="3"/>
      <c r="AP286" s="3"/>
      <c r="AQ286" s="3"/>
      <c r="AR286" s="22">
        <f t="shared" si="281"/>
        <v>1</v>
      </c>
      <c r="AS286" s="3"/>
      <c r="AT286" s="3"/>
      <c r="AU286" s="3"/>
      <c r="AV286" s="3"/>
      <c r="AW286" s="3"/>
      <c r="AX286" s="47" t="str">
        <f>IF(MAX($AX$7:AX285)+1&lt;=$AS$4,MAX($AX$7:AX285)+1,"")</f>
        <v/>
      </c>
      <c r="AY286" s="47" t="str">
        <f>IF(MAX($AX$7:AX285)+1&gt;$AS$4,"",IF(AX286&lt;=$BC$7,VLOOKUP(AX286,BA$8:BB$299,2,FALSE),IF(AX286&lt;=$BE$7,VLOOKUP(AX286,BC$8:BD$299,2,FALSE),IF(AX286&lt;=MAX($BE$8:$BE$299),VLOOKUP(AX286,BE$8:BF$299,2,FALSE),IF(AX286=$AS$4,VLOOKUP(AX286,$AS$4:$AU$4,2,FALSE),"")))))</f>
        <v/>
      </c>
      <c r="AZ286" s="47" t="str">
        <f>IF(MAX($AX$7:AX285)+1&gt;$AS$4,"",IF(AX286&lt;=$BC$7,"",IF(AX286&lt;=$BE$7,MID(VLOOKUP(AX286,BC$8:BD$299,2,FALSE),1,1),IF(AX286&lt;=MAX($BE$8:$BE$299),MID(VLOOKUP(AX286,BE$8:BF$299,2,FALSE),1,1),IF(AX286&lt;=$AS$4,VLOOKUP(AX286,$AS$4:$AU$4,3,FALSE),"")))))</f>
        <v/>
      </c>
      <c r="BA286" s="49" t="str">
        <f>IF(AND(BB286&lt;&gt;"",ISNA(VLOOKUP(BB286,BB$7:BB285,1,FALSE))),MAX(BA$7:BA285)+1,"")</f>
        <v/>
      </c>
      <c r="BB286" s="50" t="str">
        <f t="shared" si="282"/>
        <v/>
      </c>
      <c r="BC286" s="49" t="str">
        <f>IF(AND(BD286&lt;&gt;"",ISNA(VLOOKUP(BD286,BD$7:BD285,1,FALSE))),MAX(BC$7:BC285)+1,"")</f>
        <v/>
      </c>
      <c r="BD286" s="50" t="str">
        <f t="shared" si="283"/>
        <v/>
      </c>
      <c r="BE286" s="49" t="str">
        <f>IF(AND(BF286&lt;&gt;"",ISNA(VLOOKUP(BF286,BF$7:BF285,1,FALSE))),MAX(BE$7:BE285)+1,"")</f>
        <v/>
      </c>
      <c r="BF286" s="50" t="str">
        <f t="shared" si="284"/>
        <v/>
      </c>
      <c r="BG286" s="50" t="str">
        <f t="shared" si="285"/>
        <v xml:space="preserve">22x0,5 </v>
      </c>
      <c r="BH286" s="50" t="str">
        <f t="shared" si="286"/>
        <v xml:space="preserve">22x2 </v>
      </c>
      <c r="BI286" s="47" t="str">
        <f t="shared" si="287"/>
        <v/>
      </c>
      <c r="BJ286" s="47" t="str">
        <f t="shared" si="288"/>
        <v/>
      </c>
      <c r="BK286" s="47" t="str">
        <f t="shared" si="289"/>
        <v/>
      </c>
      <c r="BL286" s="47" t="str">
        <f t="shared" si="290"/>
        <v/>
      </c>
      <c r="BM286" s="47" t="str">
        <f t="shared" si="291"/>
        <v/>
      </c>
      <c r="BN286" s="51" t="str">
        <f t="shared" si="292"/>
        <v/>
      </c>
      <c r="BO286" s="51" t="str">
        <f t="shared" si="293"/>
        <v/>
      </c>
      <c r="BP286" s="51" t="str">
        <f t="shared" si="294"/>
        <v/>
      </c>
      <c r="BQ286" s="51" t="str">
        <f t="shared" si="295"/>
        <v/>
      </c>
      <c r="BR286" s="51" t="str">
        <f t="shared" si="296"/>
        <v/>
      </c>
      <c r="BS286" s="51" t="str">
        <f t="shared" si="297"/>
        <v/>
      </c>
      <c r="BT286" s="47" t="str">
        <f t="shared" si="298"/>
        <v/>
      </c>
      <c r="BU286" s="59" t="s">
        <v>1602</v>
      </c>
      <c r="BV286" s="48" t="s">
        <v>1916</v>
      </c>
      <c r="BW286" s="97"/>
      <c r="BX286" s="98"/>
      <c r="BY286" s="88"/>
      <c r="BZ286" s="99"/>
      <c r="CA286" s="100" t="s">
        <v>2448</v>
      </c>
      <c r="CB286" s="101" t="s">
        <v>268</v>
      </c>
      <c r="CC286" s="101">
        <v>764</v>
      </c>
      <c r="CD286" s="100">
        <v>12.1</v>
      </c>
      <c r="CE286" s="103"/>
      <c r="CF286" s="101" t="s">
        <v>835</v>
      </c>
      <c r="CG286" s="101">
        <v>5.7960000000000003</v>
      </c>
      <c r="CH286" s="101"/>
      <c r="CI286" s="104"/>
      <c r="CJ286" s="105" t="s">
        <v>268</v>
      </c>
      <c r="CL286" s="44"/>
      <c r="CN286" s="52">
        <f t="shared" si="299"/>
        <v>0</v>
      </c>
    </row>
    <row r="287" spans="1:92" ht="9.9499999999999993" hidden="1" customHeight="1" x14ac:dyDescent="0.2">
      <c r="A287" s="3"/>
      <c r="B287" s="3"/>
      <c r="C287" s="83" t="str">
        <f t="shared" si="320"/>
        <v/>
      </c>
      <c r="D287" s="83" t="str">
        <f t="shared" ref="D287:F287" si="328">IF($Q287&lt;&gt;"",IF(D141=0,"",D141),"")</f>
        <v/>
      </c>
      <c r="E287" s="83" t="str">
        <f t="shared" si="328"/>
        <v/>
      </c>
      <c r="F287" s="83" t="str">
        <f t="shared" si="328"/>
        <v/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136" t="str">
        <f t="shared" si="322"/>
        <v/>
      </c>
      <c r="R287" s="137" t="str">
        <f t="shared" si="323"/>
        <v/>
      </c>
      <c r="S287" s="121"/>
      <c r="T287" s="121"/>
      <c r="U287" s="83" t="str">
        <f t="shared" si="324"/>
        <v/>
      </c>
      <c r="V287" s="3"/>
      <c r="W287" s="3"/>
      <c r="X287" s="3"/>
      <c r="Y287" s="3"/>
      <c r="Z287" s="3"/>
      <c r="AA287" s="3"/>
      <c r="AB287" s="3"/>
      <c r="AC287" s="3"/>
      <c r="AD287" s="3" t="str">
        <f t="shared" ref="AD287:AD292" ca="1" si="329">IF(ROW()-7&lt;=MAX($AX$8:$AX$307),CONCATENATE(IF(AZ291&lt;&gt;"","ABS ",""),VLOOKUP(ROW()-7,$AX$8:$AZ$307,2,FALSE)),"")</f>
        <v/>
      </c>
      <c r="AE287" s="3"/>
      <c r="AF287" s="3"/>
      <c r="AG287" s="3"/>
      <c r="AH287" s="3"/>
      <c r="AI287" s="3" t="str">
        <f t="shared" ca="1" si="317"/>
        <v/>
      </c>
      <c r="AJ287" s="3" t="str">
        <f t="shared" ca="1" si="318"/>
        <v/>
      </c>
      <c r="AK287" s="3"/>
      <c r="AL287" s="47" t="str">
        <f t="shared" ca="1" si="319"/>
        <v/>
      </c>
      <c r="AM287" s="119" t="str">
        <f t="shared" si="280"/>
        <v/>
      </c>
      <c r="AN287" s="118" t="str">
        <f ca="1">IF(AD287="","",IF(AD287="Min. objednávka",2-SUM($AN$7:AN286),IF(AD287="Spolu odhad",ROUND(SUM($AN$7:AN286),2),IF(AM287="","???",ROUND(AG287*AM287,2)))))</f>
        <v/>
      </c>
      <c r="AO287" s="3"/>
      <c r="AP287" s="3"/>
      <c r="AQ287" s="3"/>
      <c r="AR287" s="22">
        <f t="shared" si="281"/>
        <v>1</v>
      </c>
      <c r="AS287" s="3"/>
      <c r="AT287" s="3"/>
      <c r="AU287" s="3"/>
      <c r="AV287" s="3"/>
      <c r="AW287" s="3"/>
      <c r="AX287" s="47" t="str">
        <f>IF(MAX($AX$7:AX286)+1&lt;=$AS$4,MAX($AX$7:AX286)+1,"")</f>
        <v/>
      </c>
      <c r="AY287" s="47" t="str">
        <f>IF(MAX($AX$7:AX286)+1&gt;$AS$4,"",IF(AX287&lt;=$BC$7,VLOOKUP(AX287,BA$8:BB$299,2,FALSE),IF(AX287&lt;=$BE$7,VLOOKUP(AX287,BC$8:BD$299,2,FALSE),IF(AX287&lt;=MAX($BE$8:$BE$299),VLOOKUP(AX287,BE$8:BF$299,2,FALSE),IF(AX287=$AS$4,VLOOKUP(AX287,$AS$4:$AU$4,2,FALSE),"")))))</f>
        <v/>
      </c>
      <c r="AZ287" s="47" t="str">
        <f>IF(MAX($AX$7:AX286)+1&gt;$AS$4,"",IF(AX287&lt;=$BC$7,"",IF(AX287&lt;=$BE$7,MID(VLOOKUP(AX287,BC$8:BD$299,2,FALSE),1,1),IF(AX287&lt;=MAX($BE$8:$BE$299),MID(VLOOKUP(AX287,BE$8:BF$299,2,FALSE),1,1),IF(AX287&lt;=$AS$4,VLOOKUP(AX287,$AS$4:$AU$4,3,FALSE),"")))))</f>
        <v/>
      </c>
      <c r="BA287" s="49" t="str">
        <f>IF(AND(BB287&lt;&gt;"",ISNA(VLOOKUP(BB287,BB$7:BB286,1,FALSE))),MAX(BA$7:BA286)+1,"")</f>
        <v/>
      </c>
      <c r="BB287" s="50" t="str">
        <f t="shared" si="282"/>
        <v/>
      </c>
      <c r="BC287" s="49" t="str">
        <f>IF(AND(BD287&lt;&gt;"",ISNA(VLOOKUP(BD287,BD$7:BD286,1,FALSE))),MAX(BC$7:BC286)+1,"")</f>
        <v/>
      </c>
      <c r="BD287" s="50" t="str">
        <f t="shared" si="283"/>
        <v/>
      </c>
      <c r="BE287" s="49" t="str">
        <f>IF(AND(BF287&lt;&gt;"",ISNA(VLOOKUP(BF287,BF$7:BF286,1,FALSE))),MAX(BE$7:BE286)+1,"")</f>
        <v/>
      </c>
      <c r="BF287" s="50" t="str">
        <f t="shared" si="284"/>
        <v/>
      </c>
      <c r="BG287" s="50" t="str">
        <f t="shared" si="285"/>
        <v xml:space="preserve">22x0,5 </v>
      </c>
      <c r="BH287" s="50" t="str">
        <f t="shared" si="286"/>
        <v xml:space="preserve">22x2 </v>
      </c>
      <c r="BI287" s="47" t="str">
        <f t="shared" si="287"/>
        <v/>
      </c>
      <c r="BJ287" s="47" t="str">
        <f t="shared" si="288"/>
        <v/>
      </c>
      <c r="BK287" s="47" t="str">
        <f t="shared" si="289"/>
        <v/>
      </c>
      <c r="BL287" s="47" t="str">
        <f t="shared" si="290"/>
        <v/>
      </c>
      <c r="BM287" s="47" t="str">
        <f t="shared" si="291"/>
        <v/>
      </c>
      <c r="BN287" s="51" t="str">
        <f t="shared" si="292"/>
        <v/>
      </c>
      <c r="BO287" s="51" t="str">
        <f t="shared" si="293"/>
        <v/>
      </c>
      <c r="BP287" s="51" t="str">
        <f t="shared" si="294"/>
        <v/>
      </c>
      <c r="BQ287" s="51" t="str">
        <f t="shared" si="295"/>
        <v/>
      </c>
      <c r="BR287" s="51" t="str">
        <f t="shared" si="296"/>
        <v/>
      </c>
      <c r="BS287" s="51" t="str">
        <f t="shared" si="297"/>
        <v/>
      </c>
      <c r="BT287" s="47" t="str">
        <f t="shared" si="298"/>
        <v/>
      </c>
      <c r="BU287" s="59" t="s">
        <v>1603</v>
      </c>
      <c r="BV287" s="48" t="s">
        <v>1918</v>
      </c>
      <c r="BW287" s="97"/>
      <c r="BX287" s="98"/>
      <c r="BY287" s="88"/>
      <c r="BZ287" s="99"/>
      <c r="CA287" s="100" t="s">
        <v>2466</v>
      </c>
      <c r="CB287" s="101" t="s">
        <v>261</v>
      </c>
      <c r="CC287" s="101">
        <v>751</v>
      </c>
      <c r="CD287" s="100">
        <v>11.108333333333334</v>
      </c>
      <c r="CE287" s="103"/>
      <c r="CF287" s="101" t="s">
        <v>835</v>
      </c>
      <c r="CG287" s="101">
        <v>5.7960000000000003</v>
      </c>
      <c r="CH287" s="101"/>
      <c r="CI287" s="104"/>
      <c r="CJ287" s="105" t="s">
        <v>261</v>
      </c>
      <c r="CL287" s="44"/>
      <c r="CN287" s="52">
        <f t="shared" si="299"/>
        <v>0</v>
      </c>
    </row>
    <row r="288" spans="1:92" ht="9.9499999999999993" hidden="1" customHeight="1" x14ac:dyDescent="0.2">
      <c r="A288" s="3"/>
      <c r="B288" s="3"/>
      <c r="C288" s="83" t="str">
        <f t="shared" si="320"/>
        <v/>
      </c>
      <c r="D288" s="83" t="str">
        <f t="shared" ref="D288:F288" si="330">IF($Q288&lt;&gt;"",IF(D142=0,"",D142),"")</f>
        <v/>
      </c>
      <c r="E288" s="83" t="str">
        <f t="shared" si="330"/>
        <v/>
      </c>
      <c r="F288" s="83" t="str">
        <f t="shared" si="330"/>
        <v/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136" t="str">
        <f t="shared" si="322"/>
        <v/>
      </c>
      <c r="R288" s="137" t="str">
        <f t="shared" si="323"/>
        <v/>
      </c>
      <c r="S288" s="121"/>
      <c r="T288" s="121"/>
      <c r="U288" s="83" t="str">
        <f t="shared" si="324"/>
        <v/>
      </c>
      <c r="V288" s="3"/>
      <c r="W288" s="3"/>
      <c r="X288" s="3"/>
      <c r="Y288" s="3"/>
      <c r="Z288" s="3"/>
      <c r="AA288" s="3"/>
      <c r="AB288" s="3"/>
      <c r="AC288" s="3"/>
      <c r="AD288" s="3" t="str">
        <f t="shared" ca="1" si="329"/>
        <v/>
      </c>
      <c r="AE288" s="3"/>
      <c r="AF288" s="3"/>
      <c r="AG288" s="3"/>
      <c r="AH288" s="3"/>
      <c r="AI288" s="3" t="str">
        <f t="shared" ca="1" si="317"/>
        <v/>
      </c>
      <c r="AJ288" s="3" t="str">
        <f t="shared" ca="1" si="318"/>
        <v/>
      </c>
      <c r="AK288" s="3"/>
      <c r="AL288" s="47" t="str">
        <f t="shared" ca="1" si="319"/>
        <v/>
      </c>
      <c r="AM288" s="119" t="str">
        <f t="shared" si="280"/>
        <v/>
      </c>
      <c r="AN288" s="118" t="str">
        <f ca="1">IF(AD288="","",IF(AD288="Min. objednávka",2-SUM($AN$7:AN287),IF(AD288="Spolu odhad",ROUND(SUM($AN$7:AN287),2),IF(AM288="","???",ROUND(AG288*AM288,2)))))</f>
        <v/>
      </c>
      <c r="AO288" s="3"/>
      <c r="AP288" s="3"/>
      <c r="AQ288" s="3"/>
      <c r="AR288" s="22">
        <f t="shared" si="281"/>
        <v>1</v>
      </c>
      <c r="AS288" s="3"/>
      <c r="AT288" s="3"/>
      <c r="AU288" s="3"/>
      <c r="AV288" s="3"/>
      <c r="AW288" s="3"/>
      <c r="AX288" s="47" t="str">
        <f>IF(MAX($AX$7:AX287)+1&lt;=$AS$4,MAX($AX$7:AX287)+1,"")</f>
        <v/>
      </c>
      <c r="AY288" s="47" t="str">
        <f>IF(MAX($AX$7:AX287)+1&gt;$AS$4,"",IF(AX288&lt;=$BC$7,VLOOKUP(AX288,BA$8:BB$299,2,FALSE),IF(AX288&lt;=$BE$7,VLOOKUP(AX288,BC$8:BD$299,2,FALSE),IF(AX288&lt;=MAX($BE$8:$BE$299),VLOOKUP(AX288,BE$8:BF$299,2,FALSE),IF(AX288=$AS$4,VLOOKUP(AX288,$AS$4:$AU$4,2,FALSE),"")))))</f>
        <v/>
      </c>
      <c r="AZ288" s="47" t="str">
        <f>IF(MAX($AX$7:AX287)+1&gt;$AS$4,"",IF(AX288&lt;=$BC$7,"",IF(AX288&lt;=$BE$7,MID(VLOOKUP(AX288,BC$8:BD$299,2,FALSE),1,1),IF(AX288&lt;=MAX($BE$8:$BE$299),MID(VLOOKUP(AX288,BE$8:BF$299,2,FALSE),1,1),IF(AX288&lt;=$AS$4,VLOOKUP(AX288,$AS$4:$AU$4,3,FALSE),"")))))</f>
        <v/>
      </c>
      <c r="BA288" s="49" t="str">
        <f>IF(AND(BB288&lt;&gt;"",ISNA(VLOOKUP(BB288,BB$7:BB287,1,FALSE))),MAX(BA$7:BA287)+1,"")</f>
        <v/>
      </c>
      <c r="BB288" s="50" t="str">
        <f t="shared" si="282"/>
        <v/>
      </c>
      <c r="BC288" s="49" t="str">
        <f>IF(AND(BD288&lt;&gt;"",ISNA(VLOOKUP(BD288,BD$7:BD287,1,FALSE))),MAX(BC$7:BC287)+1,"")</f>
        <v/>
      </c>
      <c r="BD288" s="50" t="str">
        <f t="shared" si="283"/>
        <v/>
      </c>
      <c r="BE288" s="49" t="str">
        <f>IF(AND(BF288&lt;&gt;"",ISNA(VLOOKUP(BF288,BF$7:BF287,1,FALSE))),MAX(BE$7:BE287)+1,"")</f>
        <v/>
      </c>
      <c r="BF288" s="50" t="str">
        <f t="shared" si="284"/>
        <v/>
      </c>
      <c r="BG288" s="50" t="str">
        <f t="shared" si="285"/>
        <v xml:space="preserve">22x0,5 </v>
      </c>
      <c r="BH288" s="50" t="str">
        <f t="shared" si="286"/>
        <v xml:space="preserve">22x2 </v>
      </c>
      <c r="BI288" s="47" t="str">
        <f t="shared" si="287"/>
        <v/>
      </c>
      <c r="BJ288" s="47" t="str">
        <f t="shared" si="288"/>
        <v/>
      </c>
      <c r="BK288" s="47" t="str">
        <f t="shared" si="289"/>
        <v/>
      </c>
      <c r="BL288" s="47" t="str">
        <f t="shared" si="290"/>
        <v/>
      </c>
      <c r="BM288" s="47" t="str">
        <f t="shared" si="291"/>
        <v/>
      </c>
      <c r="BN288" s="51" t="str">
        <f t="shared" si="292"/>
        <v/>
      </c>
      <c r="BO288" s="51" t="str">
        <f t="shared" si="293"/>
        <v/>
      </c>
      <c r="BP288" s="51" t="str">
        <f t="shared" si="294"/>
        <v/>
      </c>
      <c r="BQ288" s="51" t="str">
        <f t="shared" si="295"/>
        <v/>
      </c>
      <c r="BR288" s="51" t="str">
        <f t="shared" si="296"/>
        <v/>
      </c>
      <c r="BS288" s="51" t="str">
        <f t="shared" si="297"/>
        <v/>
      </c>
      <c r="BT288" s="47" t="str">
        <f t="shared" si="298"/>
        <v/>
      </c>
      <c r="BU288" s="59" t="s">
        <v>1604</v>
      </c>
      <c r="BV288" s="48" t="s">
        <v>1920</v>
      </c>
      <c r="BW288" s="97"/>
      <c r="BX288" s="98"/>
      <c r="BY288" s="88"/>
      <c r="BZ288" s="99"/>
      <c r="CA288" s="100" t="s">
        <v>2467</v>
      </c>
      <c r="CB288" s="101" t="s">
        <v>262</v>
      </c>
      <c r="CC288" s="101">
        <v>752</v>
      </c>
      <c r="CD288" s="100">
        <v>11.108333333333334</v>
      </c>
      <c r="CE288" s="103"/>
      <c r="CF288" s="101" t="s">
        <v>835</v>
      </c>
      <c r="CG288" s="101">
        <v>5.7960000000000003</v>
      </c>
      <c r="CH288" s="101"/>
      <c r="CI288" s="104"/>
      <c r="CJ288" s="105" t="s">
        <v>262</v>
      </c>
      <c r="CL288" s="44"/>
      <c r="CN288" s="52">
        <f t="shared" si="299"/>
        <v>0</v>
      </c>
    </row>
    <row r="289" spans="1:92" ht="9.9499999999999993" hidden="1" customHeight="1" x14ac:dyDescent="0.2">
      <c r="A289" s="3"/>
      <c r="B289" s="3"/>
      <c r="C289" s="83" t="str">
        <f t="shared" si="320"/>
        <v/>
      </c>
      <c r="D289" s="83" t="str">
        <f t="shared" ref="D289:F289" si="331">IF($Q289&lt;&gt;"",IF(D143=0,"",D143),"")</f>
        <v/>
      </c>
      <c r="E289" s="83" t="str">
        <f t="shared" si="331"/>
        <v/>
      </c>
      <c r="F289" s="83" t="str">
        <f t="shared" si="331"/>
        <v/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136" t="str">
        <f t="shared" si="322"/>
        <v/>
      </c>
      <c r="R289" s="137" t="str">
        <f t="shared" si="323"/>
        <v/>
      </c>
      <c r="S289" s="121"/>
      <c r="T289" s="121"/>
      <c r="U289" s="83" t="str">
        <f t="shared" si="324"/>
        <v/>
      </c>
      <c r="V289" s="3"/>
      <c r="W289" s="3"/>
      <c r="X289" s="3"/>
      <c r="Y289" s="3"/>
      <c r="Z289" s="3"/>
      <c r="AA289" s="3"/>
      <c r="AB289" s="3"/>
      <c r="AC289" s="3"/>
      <c r="AD289" s="3" t="str">
        <f t="shared" ca="1" si="329"/>
        <v/>
      </c>
      <c r="AE289" s="3"/>
      <c r="AF289" s="3"/>
      <c r="AG289" s="3"/>
      <c r="AH289" s="3"/>
      <c r="AI289" s="3" t="str">
        <f t="shared" ca="1" si="317"/>
        <v/>
      </c>
      <c r="AJ289" s="3" t="str">
        <f t="shared" ca="1" si="318"/>
        <v/>
      </c>
      <c r="AK289" s="3"/>
      <c r="AL289" s="47" t="str">
        <f t="shared" ca="1" si="319"/>
        <v/>
      </c>
      <c r="AM289" s="119" t="str">
        <f t="shared" si="280"/>
        <v/>
      </c>
      <c r="AN289" s="118" t="str">
        <f ca="1">IF(AD289="","",IF(AD289="Min. objednávka",2-SUM($AN$7:AN288),IF(AD289="Spolu odhad",ROUND(SUM($AN$7:AN288),2),IF(AM289="","???",ROUND(AG289*AM289,2)))))</f>
        <v/>
      </c>
      <c r="AO289" s="3"/>
      <c r="AP289" s="3"/>
      <c r="AQ289" s="3"/>
      <c r="AR289" s="22">
        <f t="shared" si="281"/>
        <v>1</v>
      </c>
      <c r="AS289" s="3"/>
      <c r="AT289" s="3"/>
      <c r="AU289" s="3"/>
      <c r="AV289" s="3"/>
      <c r="AW289" s="3"/>
      <c r="AX289" s="47" t="str">
        <f>IF(MAX($AX$7:AX288)+1&lt;=$AS$4,MAX($AX$7:AX288)+1,"")</f>
        <v/>
      </c>
      <c r="AY289" s="47" t="str">
        <f>IF(MAX($AX$7:AX288)+1&gt;$AS$4,"",IF(AX289&lt;=$BC$7,VLOOKUP(AX289,BA$8:BB$299,2,FALSE),IF(AX289&lt;=$BE$7,VLOOKUP(AX289,BC$8:BD$299,2,FALSE),IF(AX289&lt;=MAX($BE$8:$BE$299),VLOOKUP(AX289,BE$8:BF$299,2,FALSE),IF(AX289=$AS$4,VLOOKUP(AX289,$AS$4:$AU$4,2,FALSE),"")))))</f>
        <v/>
      </c>
      <c r="AZ289" s="47" t="str">
        <f>IF(MAX($AX$7:AX288)+1&gt;$AS$4,"",IF(AX289&lt;=$BC$7,"",IF(AX289&lt;=$BE$7,MID(VLOOKUP(AX289,BC$8:BD$299,2,FALSE),1,1),IF(AX289&lt;=MAX($BE$8:$BE$299),MID(VLOOKUP(AX289,BE$8:BF$299,2,FALSE),1,1),IF(AX289&lt;=$AS$4,VLOOKUP(AX289,$AS$4:$AU$4,3,FALSE),"")))))</f>
        <v/>
      </c>
      <c r="BA289" s="49" t="str">
        <f>IF(AND(BB289&lt;&gt;"",ISNA(VLOOKUP(BB289,BB$7:BB288,1,FALSE))),MAX(BA$7:BA288)+1,"")</f>
        <v/>
      </c>
      <c r="BB289" s="50" t="str">
        <f t="shared" si="282"/>
        <v/>
      </c>
      <c r="BC289" s="49" t="str">
        <f>IF(AND(BD289&lt;&gt;"",ISNA(VLOOKUP(BD289,BD$7:BD288,1,FALSE))),MAX(BC$7:BC288)+1,"")</f>
        <v/>
      </c>
      <c r="BD289" s="50" t="str">
        <f t="shared" si="283"/>
        <v/>
      </c>
      <c r="BE289" s="49" t="str">
        <f>IF(AND(BF289&lt;&gt;"",ISNA(VLOOKUP(BF289,BF$7:BF288,1,FALSE))),MAX(BE$7:BE288)+1,"")</f>
        <v/>
      </c>
      <c r="BF289" s="50" t="str">
        <f t="shared" si="284"/>
        <v/>
      </c>
      <c r="BG289" s="50" t="str">
        <f t="shared" si="285"/>
        <v xml:space="preserve">22x0,5 </v>
      </c>
      <c r="BH289" s="50" t="str">
        <f t="shared" si="286"/>
        <v xml:space="preserve">22x2 </v>
      </c>
      <c r="BI289" s="47" t="str">
        <f t="shared" si="287"/>
        <v/>
      </c>
      <c r="BJ289" s="47" t="str">
        <f t="shared" si="288"/>
        <v/>
      </c>
      <c r="BK289" s="47" t="str">
        <f t="shared" si="289"/>
        <v/>
      </c>
      <c r="BL289" s="47" t="str">
        <f t="shared" si="290"/>
        <v/>
      </c>
      <c r="BM289" s="47" t="str">
        <f t="shared" si="291"/>
        <v/>
      </c>
      <c r="BN289" s="51" t="str">
        <f t="shared" si="292"/>
        <v/>
      </c>
      <c r="BO289" s="51" t="str">
        <f t="shared" si="293"/>
        <v/>
      </c>
      <c r="BP289" s="51" t="str">
        <f t="shared" si="294"/>
        <v/>
      </c>
      <c r="BQ289" s="51" t="str">
        <f t="shared" si="295"/>
        <v/>
      </c>
      <c r="BR289" s="51" t="str">
        <f t="shared" si="296"/>
        <v/>
      </c>
      <c r="BS289" s="51" t="str">
        <f t="shared" si="297"/>
        <v/>
      </c>
      <c r="BT289" s="47" t="str">
        <f t="shared" si="298"/>
        <v/>
      </c>
      <c r="BU289" s="59" t="s">
        <v>1605</v>
      </c>
      <c r="BV289" s="48" t="s">
        <v>1922</v>
      </c>
      <c r="BW289" s="97"/>
      <c r="BX289" s="98"/>
      <c r="BY289" s="88"/>
      <c r="BZ289" s="99"/>
      <c r="CA289" s="100" t="s">
        <v>835</v>
      </c>
      <c r="CB289" s="108" t="s">
        <v>1490</v>
      </c>
      <c r="CC289" s="109"/>
      <c r="CD289" s="109"/>
      <c r="CE289" s="109"/>
      <c r="CF289" s="109"/>
      <c r="CG289" s="109"/>
      <c r="CH289" s="109"/>
      <c r="CI289" s="109"/>
      <c r="CJ289" s="105" t="s">
        <v>1490</v>
      </c>
      <c r="CL289" s="44"/>
      <c r="CN289" s="52">
        <f t="shared" si="299"/>
        <v>0</v>
      </c>
    </row>
    <row r="290" spans="1:92" ht="9.9499999999999993" hidden="1" customHeight="1" x14ac:dyDescent="0.2">
      <c r="A290" s="3"/>
      <c r="B290" s="3"/>
      <c r="C290" s="83" t="str">
        <f t="shared" si="320"/>
        <v/>
      </c>
      <c r="D290" s="83" t="str">
        <f t="shared" ref="D290:F290" si="332">IF($Q290&lt;&gt;"",IF(D144=0,"",D144),"")</f>
        <v/>
      </c>
      <c r="E290" s="83" t="str">
        <f t="shared" si="332"/>
        <v/>
      </c>
      <c r="F290" s="83" t="str">
        <f t="shared" si="332"/>
        <v/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136" t="str">
        <f t="shared" si="322"/>
        <v/>
      </c>
      <c r="R290" s="137" t="str">
        <f t="shared" si="323"/>
        <v/>
      </c>
      <c r="S290" s="121"/>
      <c r="T290" s="121"/>
      <c r="U290" s="83" t="str">
        <f t="shared" si="324"/>
        <v/>
      </c>
      <c r="V290" s="3"/>
      <c r="W290" s="3"/>
      <c r="X290" s="3"/>
      <c r="Y290" s="3"/>
      <c r="Z290" s="3"/>
      <c r="AA290" s="3"/>
      <c r="AB290" s="3"/>
      <c r="AC290" s="3"/>
      <c r="AD290" s="3" t="str">
        <f t="shared" ca="1" si="329"/>
        <v/>
      </c>
      <c r="AE290" s="3"/>
      <c r="AF290" s="3"/>
      <c r="AG290" s="3"/>
      <c r="AH290" s="3"/>
      <c r="AI290" s="3" t="str">
        <f t="shared" ca="1" si="317"/>
        <v/>
      </c>
      <c r="AJ290" s="3" t="str">
        <f t="shared" ca="1" si="318"/>
        <v/>
      </c>
      <c r="AK290" s="3"/>
      <c r="AL290" s="47" t="str">
        <f t="shared" ca="1" si="319"/>
        <v/>
      </c>
      <c r="AM290" s="119" t="str">
        <f t="shared" si="280"/>
        <v/>
      </c>
      <c r="AN290" s="118" t="str">
        <f ca="1">IF(AD290="","",IF(AD290="Min. objednávka",2-SUM($AN$7:AN289),IF(AD290="Spolu odhad",ROUND(SUM($AN$7:AN289),2),IF(AM290="","???",ROUND(AG290*AM290,2)))))</f>
        <v/>
      </c>
      <c r="AO290" s="3"/>
      <c r="AP290" s="3"/>
      <c r="AQ290" s="3"/>
      <c r="AR290" s="22">
        <f t="shared" si="281"/>
        <v>1</v>
      </c>
      <c r="AS290" s="3"/>
      <c r="AT290" s="3"/>
      <c r="AU290" s="3"/>
      <c r="AV290" s="3"/>
      <c r="AW290" s="3"/>
      <c r="AX290" s="47" t="str">
        <f>IF(MAX($AX$7:AX289)+1&lt;=$AS$4,MAX($AX$7:AX289)+1,"")</f>
        <v/>
      </c>
      <c r="AY290" s="47" t="str">
        <f>IF(MAX($AX$7:AX289)+1&gt;$AS$4,"",IF(AX290&lt;=$BC$7,VLOOKUP(AX290,BA$8:BB$299,2,FALSE),IF(AX290&lt;=$BE$7,VLOOKUP(AX290,BC$8:BD$299,2,FALSE),IF(AX290&lt;=MAX($BE$8:$BE$299),VLOOKUP(AX290,BE$8:BF$299,2,FALSE),IF(AX290=$AS$4,VLOOKUP(AX290,$AS$4:$AU$4,2,FALSE),"")))))</f>
        <v/>
      </c>
      <c r="AZ290" s="47" t="str">
        <f>IF(MAX($AX$7:AX289)+1&gt;$AS$4,"",IF(AX290&lt;=$BC$7,"",IF(AX290&lt;=$BE$7,MID(VLOOKUP(AX290,BC$8:BD$299,2,FALSE),1,1),IF(AX290&lt;=MAX($BE$8:$BE$299),MID(VLOOKUP(AX290,BE$8:BF$299,2,FALSE),1,1),IF(AX290&lt;=$AS$4,VLOOKUP(AX290,$AS$4:$AU$4,3,FALSE),"")))))</f>
        <v/>
      </c>
      <c r="BA290" s="49" t="str">
        <f>IF(AND(BB290&lt;&gt;"",ISNA(VLOOKUP(BB290,BB$7:BB289,1,FALSE))),MAX(BA$7:BA289)+1,"")</f>
        <v/>
      </c>
      <c r="BB290" s="50" t="str">
        <f t="shared" si="282"/>
        <v/>
      </c>
      <c r="BC290" s="49" t="str">
        <f>IF(AND(BD290&lt;&gt;"",ISNA(VLOOKUP(BD290,BD$7:BD289,1,FALSE))),MAX(BC$7:BC289)+1,"")</f>
        <v/>
      </c>
      <c r="BD290" s="50" t="str">
        <f t="shared" si="283"/>
        <v/>
      </c>
      <c r="BE290" s="49" t="str">
        <f>IF(AND(BF290&lt;&gt;"",ISNA(VLOOKUP(BF290,BF$7:BF289,1,FALSE))),MAX(BE$7:BE289)+1,"")</f>
        <v/>
      </c>
      <c r="BF290" s="50" t="str">
        <f t="shared" si="284"/>
        <v/>
      </c>
      <c r="BG290" s="50" t="str">
        <f t="shared" si="285"/>
        <v xml:space="preserve">22x0,5 </v>
      </c>
      <c r="BH290" s="50" t="str">
        <f t="shared" si="286"/>
        <v xml:space="preserve">22x2 </v>
      </c>
      <c r="BI290" s="47" t="str">
        <f t="shared" si="287"/>
        <v/>
      </c>
      <c r="BJ290" s="47" t="str">
        <f t="shared" si="288"/>
        <v/>
      </c>
      <c r="BK290" s="47" t="str">
        <f t="shared" si="289"/>
        <v/>
      </c>
      <c r="BL290" s="47" t="str">
        <f t="shared" si="290"/>
        <v/>
      </c>
      <c r="BM290" s="47" t="str">
        <f t="shared" si="291"/>
        <v/>
      </c>
      <c r="BN290" s="51" t="str">
        <f t="shared" si="292"/>
        <v/>
      </c>
      <c r="BO290" s="51" t="str">
        <f t="shared" si="293"/>
        <v/>
      </c>
      <c r="BP290" s="51" t="str">
        <f t="shared" si="294"/>
        <v/>
      </c>
      <c r="BQ290" s="51" t="str">
        <f t="shared" si="295"/>
        <v/>
      </c>
      <c r="BR290" s="51" t="str">
        <f t="shared" si="296"/>
        <v/>
      </c>
      <c r="BS290" s="51" t="str">
        <f t="shared" si="297"/>
        <v/>
      </c>
      <c r="BT290" s="47" t="str">
        <f t="shared" si="298"/>
        <v/>
      </c>
      <c r="BU290" s="59" t="s">
        <v>1606</v>
      </c>
      <c r="BV290" s="48" t="s">
        <v>1924</v>
      </c>
      <c r="BW290" s="97"/>
      <c r="BX290" s="110"/>
      <c r="BY290" s="88"/>
      <c r="BZ290" s="99"/>
      <c r="CA290" s="100" t="s">
        <v>2469</v>
      </c>
      <c r="CB290" s="101" t="s">
        <v>1275</v>
      </c>
      <c r="CC290" s="101">
        <v>112</v>
      </c>
      <c r="CD290" s="100">
        <v>7.9333333333333336</v>
      </c>
      <c r="CE290" s="103"/>
      <c r="CF290" s="101"/>
      <c r="CG290" s="101">
        <v>5.7960000000000003</v>
      </c>
      <c r="CH290" s="101"/>
      <c r="CI290" s="104"/>
      <c r="CJ290" s="105" t="s">
        <v>1275</v>
      </c>
      <c r="CN290" s="52">
        <f t="shared" si="299"/>
        <v>0</v>
      </c>
    </row>
    <row r="291" spans="1:92" ht="9.9499999999999993" hidden="1" customHeight="1" x14ac:dyDescent="0.2">
      <c r="A291" s="3"/>
      <c r="B291" s="3"/>
      <c r="C291" s="83" t="str">
        <f t="shared" si="320"/>
        <v/>
      </c>
      <c r="D291" s="83" t="str">
        <f t="shared" ref="D291:F291" si="333">IF($Q291&lt;&gt;"",IF(D145=0,"",D145),"")</f>
        <v/>
      </c>
      <c r="E291" s="83" t="str">
        <f t="shared" si="333"/>
        <v/>
      </c>
      <c r="F291" s="83" t="str">
        <f t="shared" si="333"/>
        <v/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136" t="str">
        <f t="shared" si="322"/>
        <v/>
      </c>
      <c r="R291" s="137" t="str">
        <f t="shared" si="323"/>
        <v/>
      </c>
      <c r="S291" s="121"/>
      <c r="T291" s="121"/>
      <c r="U291" s="83" t="str">
        <f t="shared" si="324"/>
        <v/>
      </c>
      <c r="V291" s="3"/>
      <c r="W291" s="3"/>
      <c r="X291" s="3"/>
      <c r="Y291" s="3"/>
      <c r="Z291" s="3"/>
      <c r="AA291" s="3"/>
      <c r="AB291" s="3"/>
      <c r="AC291" s="3"/>
      <c r="AD291" s="3" t="str">
        <f t="shared" ca="1" si="329"/>
        <v/>
      </c>
      <c r="AE291" s="3"/>
      <c r="AF291" s="3"/>
      <c r="AG291" s="3"/>
      <c r="AH291" s="3"/>
      <c r="AI291" s="3" t="str">
        <f t="shared" ca="1" si="317"/>
        <v/>
      </c>
      <c r="AJ291" s="3" t="str">
        <f t="shared" ca="1" si="318"/>
        <v/>
      </c>
      <c r="AK291" s="3"/>
      <c r="AL291" s="47" t="str">
        <f t="shared" ca="1" si="319"/>
        <v/>
      </c>
      <c r="AM291" s="119" t="str">
        <f t="shared" si="280"/>
        <v/>
      </c>
      <c r="AN291" s="118" t="str">
        <f ca="1">IF(AD291="","",IF(AD291="Min. objednávka",2-SUM($AN$7:AN290),IF(AD291="Spolu odhad",ROUND(SUM($AN$7:AN290),2),IF(AM291="","???",ROUND(AG291*AM291,2)))))</f>
        <v/>
      </c>
      <c r="AO291" s="3"/>
      <c r="AP291" s="3"/>
      <c r="AQ291" s="3"/>
      <c r="AR291" s="22">
        <f t="shared" si="281"/>
        <v>1</v>
      </c>
      <c r="AS291" s="3"/>
      <c r="AT291" s="3"/>
      <c r="AU291" s="3"/>
      <c r="AV291" s="3"/>
      <c r="AW291" s="3"/>
      <c r="AX291" s="47" t="str">
        <f>IF(MAX($AX$7:AX290)+1&lt;=$AS$4,MAX($AX$7:AX290)+1,"")</f>
        <v/>
      </c>
      <c r="AY291" s="47" t="str">
        <f>IF(MAX($AX$7:AX290)+1&gt;$AS$4,"",IF(AX291&lt;=$BC$7,VLOOKUP(AX291,BA$8:BB$299,2,FALSE),IF(AX291&lt;=$BE$7,VLOOKUP(AX291,BC$8:BD$299,2,FALSE),IF(AX291&lt;=MAX($BE$8:$BE$299),VLOOKUP(AX291,BE$8:BF$299,2,FALSE),IF(AX291=$AS$4,VLOOKUP(AX291,$AS$4:$AU$4,2,FALSE),"")))))</f>
        <v/>
      </c>
      <c r="AZ291" s="47" t="str">
        <f>IF(MAX($AX$7:AX290)+1&gt;$AS$4,"",IF(AX291&lt;=$BC$7,"",IF(AX291&lt;=$BE$7,MID(VLOOKUP(AX291,BC$8:BD$299,2,FALSE),1,1),IF(AX291&lt;=MAX($BE$8:$BE$299),MID(VLOOKUP(AX291,BE$8:BF$299,2,FALSE),1,1),IF(AX291&lt;=$AS$4,VLOOKUP(AX291,$AS$4:$AU$4,3,FALSE),"")))))</f>
        <v/>
      </c>
      <c r="BA291" s="49" t="str">
        <f>IF(AND(BB291&lt;&gt;"",ISNA(VLOOKUP(BB291,BB$7:BB290,1,FALSE))),MAX(BA$7:BA290)+1,"")</f>
        <v/>
      </c>
      <c r="BB291" s="50" t="str">
        <f t="shared" si="282"/>
        <v/>
      </c>
      <c r="BC291" s="49" t="str">
        <f>IF(AND(BD291&lt;&gt;"",ISNA(VLOOKUP(BD291,BD$7:BD290,1,FALSE))),MAX(BC$7:BC290)+1,"")</f>
        <v/>
      </c>
      <c r="BD291" s="50" t="str">
        <f t="shared" si="283"/>
        <v/>
      </c>
      <c r="BE291" s="49" t="str">
        <f>IF(AND(BF291&lt;&gt;"",ISNA(VLOOKUP(BF291,BF$7:BF290,1,FALSE))),MAX(BE$7:BE290)+1,"")</f>
        <v/>
      </c>
      <c r="BF291" s="50" t="str">
        <f t="shared" si="284"/>
        <v/>
      </c>
      <c r="BG291" s="50" t="str">
        <f t="shared" si="285"/>
        <v xml:space="preserve">22x0,5 </v>
      </c>
      <c r="BH291" s="50" t="str">
        <f t="shared" si="286"/>
        <v xml:space="preserve">22x2 </v>
      </c>
      <c r="BI291" s="47" t="str">
        <f t="shared" si="287"/>
        <v/>
      </c>
      <c r="BJ291" s="47" t="str">
        <f t="shared" si="288"/>
        <v/>
      </c>
      <c r="BK291" s="47" t="str">
        <f t="shared" si="289"/>
        <v/>
      </c>
      <c r="BL291" s="47" t="str">
        <f t="shared" si="290"/>
        <v/>
      </c>
      <c r="BM291" s="47" t="str">
        <f t="shared" si="291"/>
        <v/>
      </c>
      <c r="BN291" s="51" t="str">
        <f t="shared" si="292"/>
        <v/>
      </c>
      <c r="BO291" s="51" t="str">
        <f t="shared" si="293"/>
        <v/>
      </c>
      <c r="BP291" s="51" t="str">
        <f t="shared" si="294"/>
        <v/>
      </c>
      <c r="BQ291" s="51" t="str">
        <f t="shared" si="295"/>
        <v/>
      </c>
      <c r="BR291" s="51" t="str">
        <f t="shared" si="296"/>
        <v/>
      </c>
      <c r="BS291" s="51" t="str">
        <f t="shared" si="297"/>
        <v/>
      </c>
      <c r="BT291" s="47" t="str">
        <f t="shared" si="298"/>
        <v/>
      </c>
      <c r="BU291" s="59" t="s">
        <v>1607</v>
      </c>
      <c r="BV291" s="48" t="s">
        <v>1926</v>
      </c>
      <c r="BW291" s="97"/>
      <c r="BX291" s="110"/>
      <c r="BY291" s="88"/>
      <c r="BZ291" s="99"/>
      <c r="CA291" s="100" t="s">
        <v>2470</v>
      </c>
      <c r="CB291" s="101" t="s">
        <v>1276</v>
      </c>
      <c r="CC291" s="101">
        <v>113</v>
      </c>
      <c r="CD291" s="100">
        <v>7.7249999999999996</v>
      </c>
      <c r="CE291" s="103"/>
      <c r="CF291" s="101"/>
      <c r="CG291" s="101">
        <v>5.7960000000000003</v>
      </c>
      <c r="CH291" s="101"/>
      <c r="CI291" s="104"/>
      <c r="CJ291" s="105" t="s">
        <v>1276</v>
      </c>
      <c r="CN291" s="52">
        <f t="shared" si="299"/>
        <v>0</v>
      </c>
    </row>
    <row r="292" spans="1:92" ht="9.9499999999999993" hidden="1" customHeight="1" x14ac:dyDescent="0.2">
      <c r="A292" s="3"/>
      <c r="B292" s="3"/>
      <c r="C292" s="83" t="str">
        <f t="shared" si="320"/>
        <v/>
      </c>
      <c r="D292" s="83" t="str">
        <f t="shared" ref="D292:F292" si="334">IF($Q292&lt;&gt;"",IF(D146=0,"",D146),"")</f>
        <v/>
      </c>
      <c r="E292" s="83" t="str">
        <f t="shared" si="334"/>
        <v/>
      </c>
      <c r="F292" s="83" t="str">
        <f t="shared" si="334"/>
        <v/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136" t="str">
        <f t="shared" si="322"/>
        <v/>
      </c>
      <c r="R292" s="137" t="str">
        <f t="shared" si="323"/>
        <v/>
      </c>
      <c r="S292" s="121"/>
      <c r="T292" s="121"/>
      <c r="U292" s="83" t="str">
        <f t="shared" si="324"/>
        <v/>
      </c>
      <c r="V292" s="3"/>
      <c r="W292" s="3"/>
      <c r="X292" s="3"/>
      <c r="Y292" s="3"/>
      <c r="Z292" s="3"/>
      <c r="AA292" s="3"/>
      <c r="AB292" s="3"/>
      <c r="AC292" s="3"/>
      <c r="AD292" s="3" t="str">
        <f t="shared" ca="1" si="329"/>
        <v/>
      </c>
      <c r="AE292" s="3"/>
      <c r="AF292" s="3"/>
      <c r="AG292" s="3"/>
      <c r="AH292" s="3"/>
      <c r="AI292" s="3" t="str">
        <f t="shared" ca="1" si="317"/>
        <v/>
      </c>
      <c r="AJ292" s="3" t="str">
        <f t="shared" ca="1" si="318"/>
        <v/>
      </c>
      <c r="AK292" s="3"/>
      <c r="AL292" s="47" t="str">
        <f t="shared" ca="1" si="319"/>
        <v/>
      </c>
      <c r="AM292" s="119" t="str">
        <f t="shared" si="280"/>
        <v/>
      </c>
      <c r="AN292" s="118" t="str">
        <f ca="1">IF(AD292="","",IF(AD292="Min. objednávka",2-SUM($AN$7:AN291),IF(AD292="Spolu odhad",ROUND(SUM($AN$7:AN291),2),IF(AM292="","???",ROUND(AG292*AM292,2)))))</f>
        <v/>
      </c>
      <c r="AO292" s="3"/>
      <c r="AP292" s="3"/>
      <c r="AQ292" s="3"/>
      <c r="AR292" s="22">
        <f t="shared" si="281"/>
        <v>1</v>
      </c>
      <c r="AS292" s="3"/>
      <c r="AT292" s="3"/>
      <c r="AU292" s="3"/>
      <c r="AV292" s="3"/>
      <c r="AW292" s="3"/>
      <c r="AX292" s="47" t="str">
        <f>IF(MAX($AX$7:AX291)+1&lt;=$AS$4,MAX($AX$7:AX291)+1,"")</f>
        <v/>
      </c>
      <c r="AY292" s="47" t="str">
        <f>IF(MAX($AX$7:AX291)+1&gt;$AS$4,"",IF(AX292&lt;=$BC$7,VLOOKUP(AX292,BA$8:BB$299,2,FALSE),IF(AX292&lt;=$BE$7,VLOOKUP(AX292,BC$8:BD$299,2,FALSE),IF(AX292&lt;=MAX($BE$8:$BE$299),VLOOKUP(AX292,BE$8:BF$299,2,FALSE),IF(AX292=$AS$4,VLOOKUP(AX292,$AS$4:$AU$4,2,FALSE),"")))))</f>
        <v/>
      </c>
      <c r="AZ292" s="47" t="str">
        <f>IF(MAX($AX$7:AX291)+1&gt;$AS$4,"",IF(AX292&lt;=$BC$7,"",IF(AX292&lt;=$BE$7,MID(VLOOKUP(AX292,BC$8:BD$299,2,FALSE),1,1),IF(AX292&lt;=MAX($BE$8:$BE$299),MID(VLOOKUP(AX292,BE$8:BF$299,2,FALSE),1,1),IF(AX292&lt;=$AS$4,VLOOKUP(AX292,$AS$4:$AU$4,3,FALSE),"")))))</f>
        <v/>
      </c>
      <c r="BA292" s="49" t="str">
        <f>IF(AND(BB292&lt;&gt;"",ISNA(VLOOKUP(BB292,BB$7:BB291,1,FALSE))),MAX(BA$7:BA291)+1,"")</f>
        <v/>
      </c>
      <c r="BB292" s="50" t="str">
        <f t="shared" si="282"/>
        <v/>
      </c>
      <c r="BC292" s="49" t="str">
        <f>IF(AND(BD292&lt;&gt;"",ISNA(VLOOKUP(BD292,BD$7:BD291,1,FALSE))),MAX(BC$7:BC291)+1,"")</f>
        <v/>
      </c>
      <c r="BD292" s="50" t="str">
        <f t="shared" si="283"/>
        <v/>
      </c>
      <c r="BE292" s="49" t="str">
        <f>IF(AND(BF292&lt;&gt;"",ISNA(VLOOKUP(BF292,BF$7:BF291,1,FALSE))),MAX(BE$7:BE291)+1,"")</f>
        <v/>
      </c>
      <c r="BF292" s="50" t="str">
        <f t="shared" si="284"/>
        <v/>
      </c>
      <c r="BG292" s="50" t="str">
        <f t="shared" si="285"/>
        <v xml:space="preserve">22x0,5 </v>
      </c>
      <c r="BH292" s="50" t="str">
        <f t="shared" si="286"/>
        <v xml:space="preserve">22x2 </v>
      </c>
      <c r="BI292" s="47" t="str">
        <f t="shared" si="287"/>
        <v/>
      </c>
      <c r="BJ292" s="47" t="str">
        <f t="shared" si="288"/>
        <v/>
      </c>
      <c r="BK292" s="47" t="str">
        <f t="shared" si="289"/>
        <v/>
      </c>
      <c r="BL292" s="47" t="str">
        <f t="shared" si="290"/>
        <v/>
      </c>
      <c r="BM292" s="47" t="str">
        <f t="shared" si="291"/>
        <v/>
      </c>
      <c r="BN292" s="51" t="str">
        <f t="shared" si="292"/>
        <v/>
      </c>
      <c r="BO292" s="51" t="str">
        <f t="shared" si="293"/>
        <v/>
      </c>
      <c r="BP292" s="51" t="str">
        <f t="shared" si="294"/>
        <v/>
      </c>
      <c r="BQ292" s="51" t="str">
        <f t="shared" si="295"/>
        <v/>
      </c>
      <c r="BR292" s="51" t="str">
        <f t="shared" si="296"/>
        <v/>
      </c>
      <c r="BS292" s="51" t="str">
        <f t="shared" si="297"/>
        <v/>
      </c>
      <c r="BT292" s="47" t="str">
        <f t="shared" si="298"/>
        <v/>
      </c>
      <c r="BU292" s="59" t="s">
        <v>1608</v>
      </c>
      <c r="BV292" s="48" t="s">
        <v>1928</v>
      </c>
      <c r="BW292" s="97"/>
      <c r="BX292" s="110"/>
      <c r="BY292" s="88"/>
      <c r="BZ292" s="99"/>
      <c r="CA292" s="100" t="s">
        <v>2308</v>
      </c>
      <c r="CB292" s="101" t="s">
        <v>17</v>
      </c>
      <c r="CC292" s="101">
        <v>6</v>
      </c>
      <c r="CD292" s="88">
        <v>11.62</v>
      </c>
      <c r="CE292" s="103"/>
      <c r="CF292" s="101" t="s">
        <v>804</v>
      </c>
      <c r="CG292" s="101">
        <v>5.7960000000000003</v>
      </c>
      <c r="CH292" s="101"/>
      <c r="CI292" s="104"/>
      <c r="CJ292" s="105" t="s">
        <v>17</v>
      </c>
      <c r="CN292" s="52">
        <f t="shared" si="299"/>
        <v>0</v>
      </c>
    </row>
    <row r="293" spans="1:92" ht="9.9499999999999993" hidden="1" customHeight="1" x14ac:dyDescent="0.2">
      <c r="A293" s="3"/>
      <c r="B293" s="3"/>
      <c r="C293" s="83" t="str">
        <f t="shared" si="320"/>
        <v/>
      </c>
      <c r="D293" s="83" t="str">
        <f t="shared" ref="D293:F293" si="335">IF($Q293&lt;&gt;"",IF(D147=0,"",D147),"")</f>
        <v/>
      </c>
      <c r="E293" s="83" t="str">
        <f t="shared" si="335"/>
        <v/>
      </c>
      <c r="F293" s="83" t="str">
        <f t="shared" si="335"/>
        <v/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136" t="str">
        <f t="shared" si="322"/>
        <v/>
      </c>
      <c r="R293" s="137" t="str">
        <f t="shared" si="323"/>
        <v/>
      </c>
      <c r="S293" s="121"/>
      <c r="T293" s="121"/>
      <c r="U293" s="83" t="str">
        <f t="shared" si="324"/>
        <v/>
      </c>
      <c r="V293" s="3"/>
      <c r="W293" s="3"/>
      <c r="X293" s="3"/>
      <c r="Y293" s="3"/>
      <c r="Z293" s="3"/>
      <c r="AA293" s="3"/>
      <c r="AB293" s="3"/>
      <c r="AC293" s="3"/>
      <c r="AD293" s="3" t="str">
        <f ca="1">IF(ROW()-7&lt;=MAX($AX$8:$AX$307),CONCATENATE(IF(#REF!&lt;&gt;"","ABS ",""),VLOOKUP(ROW()-7,$AX$8:$AZ$307,2,FALSE)),"")</f>
        <v/>
      </c>
      <c r="AE293" s="3"/>
      <c r="AF293" s="3"/>
      <c r="AG293" s="3"/>
      <c r="AH293" s="3"/>
      <c r="AI293" s="3" t="str">
        <f t="shared" ca="1" si="317"/>
        <v/>
      </c>
      <c r="AJ293" s="3" t="str">
        <f t="shared" ca="1" si="318"/>
        <v/>
      </c>
      <c r="AK293" s="3"/>
      <c r="AL293" s="47" t="str">
        <f t="shared" ca="1" si="319"/>
        <v/>
      </c>
      <c r="AM293" s="119" t="str">
        <f t="shared" si="280"/>
        <v/>
      </c>
      <c r="AN293" s="118" t="str">
        <f ca="1">IF(AD293="","",IF(AD293="Min. objednávka",2-SUM($AN$7:AN292),IF(AD293="Spolu odhad",ROUND(SUM($AN$7:AN292),2),IF(AM293="","???",ROUND(AG293*AM293,2)))))</f>
        <v/>
      </c>
      <c r="AO293" s="3"/>
      <c r="AP293" s="3"/>
      <c r="AQ293" s="3"/>
      <c r="AR293" s="22">
        <f t="shared" si="281"/>
        <v>1</v>
      </c>
      <c r="AS293" s="3"/>
      <c r="AT293" s="3"/>
      <c r="AU293" s="3"/>
      <c r="AV293" s="3"/>
      <c r="AW293" s="3"/>
      <c r="AX293" s="47" t="str">
        <f>IF(MAX($AX$7:AX292)+1&lt;=$AS$4,MAX($AX$7:AX292)+1,"")</f>
        <v/>
      </c>
      <c r="AY293" s="47" t="str">
        <f>IF(MAX($AX$7:AX292)+1&gt;$AS$4,"",IF(AX293&lt;=$BC$7,VLOOKUP(AX293,BA$8:BB$299,2,FALSE),IF(AX293&lt;=$BE$7,VLOOKUP(AX293,BC$8:BD$299,2,FALSE),IF(AX293&lt;=MAX($BE$8:$BE$299),VLOOKUP(AX293,BE$8:BF$299,2,FALSE),IF(AX293=$AS$4,VLOOKUP(AX293,$AS$4:$AU$4,2,FALSE),"")))))</f>
        <v/>
      </c>
      <c r="AZ293" s="47" t="str">
        <f>IF(MAX($AX$7:AX292)+1&gt;$AS$4,"",IF(AX293&lt;=$BC$7,"",IF(AX293&lt;=$BE$7,MID(VLOOKUP(AX293,BC$8:BD$299,2,FALSE),1,1),IF(AX293&lt;=MAX($BE$8:$BE$299),MID(VLOOKUP(AX293,BE$8:BF$299,2,FALSE),1,1),IF(AX293&lt;=$AS$4,VLOOKUP(AX293,$AS$4:$AU$4,3,FALSE),"")))))</f>
        <v/>
      </c>
      <c r="BA293" s="49" t="str">
        <f>IF(AND(BB293&lt;&gt;"",ISNA(VLOOKUP(BB293,BB$7:BB292,1,FALSE))),MAX(BA$7:BA292)+1,"")</f>
        <v/>
      </c>
      <c r="BB293" s="50" t="str">
        <f t="shared" si="282"/>
        <v/>
      </c>
      <c r="BC293" s="49" t="str">
        <f>IF(AND(BD293&lt;&gt;"",ISNA(VLOOKUP(BD293,BD$7:BD292,1,FALSE))),MAX(BC$7:BC292)+1,"")</f>
        <v/>
      </c>
      <c r="BD293" s="50" t="str">
        <f t="shared" si="283"/>
        <v/>
      </c>
      <c r="BE293" s="49" t="str">
        <f>IF(AND(BF293&lt;&gt;"",ISNA(VLOOKUP(BF293,BF$7:BF292,1,FALSE))),MAX(BE$7:BE292)+1,"")</f>
        <v/>
      </c>
      <c r="BF293" s="50" t="str">
        <f t="shared" si="284"/>
        <v/>
      </c>
      <c r="BG293" s="50" t="str">
        <f t="shared" si="285"/>
        <v xml:space="preserve">22x0,5 </v>
      </c>
      <c r="BH293" s="50" t="str">
        <f t="shared" si="286"/>
        <v xml:space="preserve">22x2 </v>
      </c>
      <c r="BI293" s="47" t="str">
        <f t="shared" si="287"/>
        <v/>
      </c>
      <c r="BJ293" s="47" t="str">
        <f t="shared" si="288"/>
        <v/>
      </c>
      <c r="BK293" s="47" t="str">
        <f t="shared" si="289"/>
        <v/>
      </c>
      <c r="BL293" s="47" t="str">
        <f t="shared" si="290"/>
        <v/>
      </c>
      <c r="BM293" s="47" t="str">
        <f t="shared" si="291"/>
        <v/>
      </c>
      <c r="BN293" s="51" t="str">
        <f t="shared" si="292"/>
        <v/>
      </c>
      <c r="BO293" s="51" t="str">
        <f t="shared" si="293"/>
        <v/>
      </c>
      <c r="BP293" s="51" t="str">
        <f t="shared" si="294"/>
        <v/>
      </c>
      <c r="BQ293" s="51" t="str">
        <f t="shared" si="295"/>
        <v/>
      </c>
      <c r="BR293" s="51" t="str">
        <f t="shared" si="296"/>
        <v/>
      </c>
      <c r="BS293" s="51" t="str">
        <f t="shared" si="297"/>
        <v/>
      </c>
      <c r="BT293" s="47" t="str">
        <f t="shared" si="298"/>
        <v/>
      </c>
      <c r="BU293" s="59" t="s">
        <v>1609</v>
      </c>
      <c r="BV293" s="48" t="s">
        <v>1930</v>
      </c>
      <c r="BW293" s="97"/>
      <c r="BX293" s="110"/>
      <c r="BY293" s="88"/>
      <c r="BZ293" s="99"/>
      <c r="CA293" s="100" t="s">
        <v>2471</v>
      </c>
      <c r="CB293" s="101" t="s">
        <v>1277</v>
      </c>
      <c r="CC293" s="101">
        <v>114</v>
      </c>
      <c r="CD293" s="100">
        <v>12.966666666666667</v>
      </c>
      <c r="CE293" s="103"/>
      <c r="CF293" s="101"/>
      <c r="CG293" s="101">
        <v>5.7960000000000003</v>
      </c>
      <c r="CH293" s="101"/>
      <c r="CI293" s="104"/>
      <c r="CJ293" s="105" t="s">
        <v>1277</v>
      </c>
      <c r="CN293" s="52">
        <f t="shared" si="299"/>
        <v>0</v>
      </c>
    </row>
    <row r="294" spans="1:92" ht="9.9499999999999993" hidden="1" customHeight="1" x14ac:dyDescent="0.2">
      <c r="A294" s="3"/>
      <c r="B294" s="3"/>
      <c r="C294" s="83" t="str">
        <f t="shared" si="320"/>
        <v/>
      </c>
      <c r="D294" s="83" t="str">
        <f t="shared" ref="D294:F294" si="336">IF($Q294&lt;&gt;"",IF(D148=0,"",D148),"")</f>
        <v/>
      </c>
      <c r="E294" s="83" t="str">
        <f t="shared" si="336"/>
        <v/>
      </c>
      <c r="F294" s="83" t="str">
        <f t="shared" si="336"/>
        <v/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136" t="str">
        <f t="shared" si="322"/>
        <v/>
      </c>
      <c r="R294" s="137" t="str">
        <f t="shared" si="323"/>
        <v/>
      </c>
      <c r="S294" s="121"/>
      <c r="T294" s="121"/>
      <c r="U294" s="83" t="str">
        <f t="shared" si="324"/>
        <v/>
      </c>
      <c r="V294" s="3"/>
      <c r="W294" s="3"/>
      <c r="X294" s="3"/>
      <c r="Y294" s="3"/>
      <c r="Z294" s="3"/>
      <c r="AA294" s="3"/>
      <c r="AB294" s="3"/>
      <c r="AC294" s="3"/>
      <c r="AD294" s="3" t="str">
        <f ca="1">IF(ROW()-7&lt;=MAX($AX$8:$AX$307),CONCATENATE(IF(#REF!&lt;&gt;"","ABS ",""),VLOOKUP(ROW()-7,$AX$8:$AZ$307,2,FALSE)),"")</f>
        <v/>
      </c>
      <c r="AE294" s="3"/>
      <c r="AF294" s="3"/>
      <c r="AG294" s="3"/>
      <c r="AH294" s="3"/>
      <c r="AI294" s="3" t="str">
        <f t="shared" ca="1" si="317"/>
        <v/>
      </c>
      <c r="AJ294" s="3" t="str">
        <f t="shared" ca="1" si="318"/>
        <v/>
      </c>
      <c r="AK294" s="3"/>
      <c r="AL294" s="47" t="str">
        <f t="shared" ca="1" si="319"/>
        <v/>
      </c>
      <c r="AM294" s="119" t="str">
        <f t="shared" si="280"/>
        <v/>
      </c>
      <c r="AN294" s="118" t="str">
        <f ca="1">IF(AD294="","",IF(AD294="Min. objednávka",2-SUM($AN$7:AN293),IF(AD294="Spolu odhad",ROUND(SUM($AN$7:AN293),2),IF(AM294="","???",ROUND(AG294*AM294,2)))))</f>
        <v/>
      </c>
      <c r="AO294" s="3"/>
      <c r="AP294" s="3"/>
      <c r="AQ294" s="3"/>
      <c r="AR294" s="22">
        <f t="shared" si="281"/>
        <v>1</v>
      </c>
      <c r="AS294" s="3"/>
      <c r="AT294" s="3"/>
      <c r="AU294" s="3"/>
      <c r="AV294" s="3"/>
      <c r="AW294" s="3"/>
      <c r="AX294" s="47" t="str">
        <f>IF(MAX($AX$7:AX293)+1&lt;=$AS$4,MAX($AX$7:AX293)+1,"")</f>
        <v/>
      </c>
      <c r="AY294" s="47" t="str">
        <f>IF(MAX($AX$7:AX293)+1&gt;$AS$4,"",IF(AX294&lt;=$BC$7,VLOOKUP(AX294,BA$8:BB$299,2,FALSE),IF(AX294&lt;=$BE$7,VLOOKUP(AX294,BC$8:BD$299,2,FALSE),IF(AX294&lt;=MAX($BE$8:$BE$299),VLOOKUP(AX294,BE$8:BF$299,2,FALSE),IF(AX294=$AS$4,VLOOKUP(AX294,$AS$4:$AU$4,2,FALSE),"")))))</f>
        <v/>
      </c>
      <c r="AZ294" s="47" t="str">
        <f>IF(MAX($AX$7:AX293)+1&gt;$AS$4,"",IF(AX294&lt;=$BC$7,"",IF(AX294&lt;=$BE$7,MID(VLOOKUP(AX294,BC$8:BD$299,2,FALSE),1,1),IF(AX294&lt;=MAX($BE$8:$BE$299),MID(VLOOKUP(AX294,BE$8:BF$299,2,FALSE),1,1),IF(AX294&lt;=$AS$4,VLOOKUP(AX294,$AS$4:$AU$4,3,FALSE),"")))))</f>
        <v/>
      </c>
      <c r="BA294" s="49" t="str">
        <f>IF(AND(BB294&lt;&gt;"",ISNA(VLOOKUP(BB294,BB$7:BB293,1,FALSE))),MAX(BA$7:BA293)+1,"")</f>
        <v/>
      </c>
      <c r="BB294" s="50" t="str">
        <f t="shared" si="282"/>
        <v/>
      </c>
      <c r="BC294" s="49" t="str">
        <f>IF(AND(BD294&lt;&gt;"",ISNA(VLOOKUP(BD294,BD$7:BD293,1,FALSE))),MAX(BC$7:BC293)+1,"")</f>
        <v/>
      </c>
      <c r="BD294" s="50" t="str">
        <f t="shared" si="283"/>
        <v/>
      </c>
      <c r="BE294" s="49" t="str">
        <f>IF(AND(BF294&lt;&gt;"",ISNA(VLOOKUP(BF294,BF$7:BF293,1,FALSE))),MAX(BE$7:BE293)+1,"")</f>
        <v/>
      </c>
      <c r="BF294" s="50" t="str">
        <f t="shared" si="284"/>
        <v/>
      </c>
      <c r="BG294" s="50" t="str">
        <f t="shared" si="285"/>
        <v xml:space="preserve">22x0,5 </v>
      </c>
      <c r="BH294" s="50" t="str">
        <f t="shared" si="286"/>
        <v xml:space="preserve">22x2 </v>
      </c>
      <c r="BI294" s="47" t="str">
        <f t="shared" si="287"/>
        <v/>
      </c>
      <c r="BJ294" s="47" t="str">
        <f t="shared" si="288"/>
        <v/>
      </c>
      <c r="BK294" s="47" t="str">
        <f t="shared" si="289"/>
        <v/>
      </c>
      <c r="BL294" s="47" t="str">
        <f t="shared" si="290"/>
        <v/>
      </c>
      <c r="BM294" s="47" t="str">
        <f t="shared" si="291"/>
        <v/>
      </c>
      <c r="BN294" s="51" t="str">
        <f t="shared" si="292"/>
        <v/>
      </c>
      <c r="BO294" s="51" t="str">
        <f t="shared" si="293"/>
        <v/>
      </c>
      <c r="BP294" s="51" t="str">
        <f t="shared" si="294"/>
        <v/>
      </c>
      <c r="BQ294" s="51" t="str">
        <f t="shared" si="295"/>
        <v/>
      </c>
      <c r="BR294" s="51" t="str">
        <f t="shared" si="296"/>
        <v/>
      </c>
      <c r="BS294" s="51" t="str">
        <f t="shared" si="297"/>
        <v/>
      </c>
      <c r="BT294" s="47" t="str">
        <f t="shared" si="298"/>
        <v/>
      </c>
      <c r="BU294" s="59" t="s">
        <v>1610</v>
      </c>
      <c r="BV294" s="48" t="s">
        <v>1932</v>
      </c>
      <c r="BW294" s="97"/>
      <c r="BX294" s="110"/>
      <c r="BY294" s="88"/>
      <c r="BZ294" s="99"/>
      <c r="CA294" s="100" t="s">
        <v>2472</v>
      </c>
      <c r="CB294" s="101" t="s">
        <v>1278</v>
      </c>
      <c r="CC294" s="101">
        <v>115</v>
      </c>
      <c r="CD294" s="100">
        <v>12.966666666666667</v>
      </c>
      <c r="CE294" s="103"/>
      <c r="CF294" s="101"/>
      <c r="CG294" s="101">
        <v>5.7960000000000003</v>
      </c>
      <c r="CH294" s="101"/>
      <c r="CI294" s="104"/>
      <c r="CJ294" s="105" t="s">
        <v>1278</v>
      </c>
      <c r="CN294" s="52">
        <f t="shared" si="299"/>
        <v>0</v>
      </c>
    </row>
    <row r="295" spans="1:92" ht="9.9499999999999993" hidden="1" customHeight="1" x14ac:dyDescent="0.2">
      <c r="A295" s="3"/>
      <c r="B295" s="3"/>
      <c r="C295" s="83" t="str">
        <f t="shared" si="320"/>
        <v/>
      </c>
      <c r="D295" s="83" t="str">
        <f t="shared" ref="D295:F295" si="337">IF($Q295&lt;&gt;"",IF(D149=0,"",D149),"")</f>
        <v/>
      </c>
      <c r="E295" s="83" t="str">
        <f t="shared" si="337"/>
        <v/>
      </c>
      <c r="F295" s="83" t="str">
        <f t="shared" si="337"/>
        <v/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136" t="str">
        <f t="shared" si="322"/>
        <v/>
      </c>
      <c r="R295" s="137" t="str">
        <f t="shared" si="323"/>
        <v/>
      </c>
      <c r="S295" s="121"/>
      <c r="T295" s="121"/>
      <c r="U295" s="83" t="str">
        <f t="shared" si="324"/>
        <v/>
      </c>
      <c r="V295" s="3"/>
      <c r="W295" s="3"/>
      <c r="X295" s="3"/>
      <c r="Y295" s="3"/>
      <c r="Z295" s="3"/>
      <c r="AA295" s="3"/>
      <c r="AB295" s="3"/>
      <c r="AC295" s="3"/>
      <c r="AD295" s="3" t="str">
        <f ca="1">IF(ROW()-7&lt;=MAX($AX$8:$AX$307),CONCATENATE(IF(#REF!&lt;&gt;"","ABS ",""),VLOOKUP(ROW()-7,$AX$8:$AZ$307,2,FALSE)),"")</f>
        <v/>
      </c>
      <c r="AE295" s="3"/>
      <c r="AF295" s="3"/>
      <c r="AG295" s="3"/>
      <c r="AH295" s="3"/>
      <c r="AI295" s="3" t="str">
        <f t="shared" ca="1" si="317"/>
        <v/>
      </c>
      <c r="AJ295" s="3" t="str">
        <f t="shared" ca="1" si="318"/>
        <v/>
      </c>
      <c r="AK295" s="3"/>
      <c r="AL295" s="47" t="str">
        <f t="shared" ca="1" si="319"/>
        <v/>
      </c>
      <c r="AM295" s="119" t="str">
        <f t="shared" si="280"/>
        <v/>
      </c>
      <c r="AN295" s="118" t="str">
        <f ca="1">IF(AD295="","",IF(AD295="Min. objednávka",2-SUM($AN$7:AN294),IF(AD295="Spolu odhad",ROUND(SUM($AN$7:AN294),2),IF(AM295="","???",ROUND(AG295*AM295,2)))))</f>
        <v/>
      </c>
      <c r="AO295" s="3"/>
      <c r="AP295" s="3"/>
      <c r="AQ295" s="3"/>
      <c r="AR295" s="22">
        <f t="shared" si="281"/>
        <v>1</v>
      </c>
      <c r="AS295" s="3"/>
      <c r="AT295" s="3"/>
      <c r="AU295" s="3"/>
      <c r="AV295" s="3"/>
      <c r="AW295" s="3"/>
      <c r="AX295" s="47" t="str">
        <f>IF(MAX($AX$7:AX294)+1&lt;=$AS$4,MAX($AX$7:AX294)+1,"")</f>
        <v/>
      </c>
      <c r="AY295" s="47" t="str">
        <f>IF(MAX($AX$7:AX294)+1&gt;$AS$4,"",IF(AX295&lt;=$BC$7,VLOOKUP(AX295,BA$8:BB$299,2,FALSE),IF(AX295&lt;=$BE$7,VLOOKUP(AX295,BC$8:BD$299,2,FALSE),IF(AX295&lt;=MAX($BE$8:$BE$299),VLOOKUP(AX295,BE$8:BF$299,2,FALSE),IF(AX295=$AS$4,VLOOKUP(AX295,$AS$4:$AU$4,2,FALSE),"")))))</f>
        <v/>
      </c>
      <c r="AZ295" s="47" t="str">
        <f>IF(MAX($AX$7:AX294)+1&gt;$AS$4,"",IF(AX295&lt;=$BC$7,"",IF(AX295&lt;=$BE$7,MID(VLOOKUP(AX295,BC$8:BD$299,2,FALSE),1,1),IF(AX295&lt;=MAX($BE$8:$BE$299),MID(VLOOKUP(AX295,BE$8:BF$299,2,FALSE),1,1),IF(AX295&lt;=$AS$4,VLOOKUP(AX295,$AS$4:$AU$4,3,FALSE),"")))))</f>
        <v/>
      </c>
      <c r="BA295" s="49" t="str">
        <f>IF(AND(BB295&lt;&gt;"",ISNA(VLOOKUP(BB295,BB$7:BB294,1,FALSE))),MAX(BA$7:BA294)+1,"")</f>
        <v/>
      </c>
      <c r="BB295" s="50" t="str">
        <f t="shared" si="282"/>
        <v/>
      </c>
      <c r="BC295" s="49" t="str">
        <f>IF(AND(BD295&lt;&gt;"",ISNA(VLOOKUP(BD295,BD$7:BD294,1,FALSE))),MAX(BC$7:BC294)+1,"")</f>
        <v/>
      </c>
      <c r="BD295" s="50" t="str">
        <f t="shared" si="283"/>
        <v/>
      </c>
      <c r="BE295" s="49" t="str">
        <f>IF(AND(BF295&lt;&gt;"",ISNA(VLOOKUP(BF295,BF$7:BF294,1,FALSE))),MAX(BE$7:BE294)+1,"")</f>
        <v/>
      </c>
      <c r="BF295" s="50" t="str">
        <f t="shared" si="284"/>
        <v/>
      </c>
      <c r="BG295" s="50" t="str">
        <f t="shared" si="285"/>
        <v xml:space="preserve">22x0,5 </v>
      </c>
      <c r="BH295" s="50" t="str">
        <f t="shared" si="286"/>
        <v xml:space="preserve">22x2 </v>
      </c>
      <c r="BI295" s="47" t="str">
        <f t="shared" si="287"/>
        <v/>
      </c>
      <c r="BJ295" s="47" t="str">
        <f t="shared" si="288"/>
        <v/>
      </c>
      <c r="BK295" s="47" t="str">
        <f t="shared" si="289"/>
        <v/>
      </c>
      <c r="BL295" s="47" t="str">
        <f t="shared" si="290"/>
        <v/>
      </c>
      <c r="BM295" s="47" t="str">
        <f t="shared" si="291"/>
        <v/>
      </c>
      <c r="BN295" s="51" t="str">
        <f t="shared" si="292"/>
        <v/>
      </c>
      <c r="BO295" s="51" t="str">
        <f t="shared" si="293"/>
        <v/>
      </c>
      <c r="BP295" s="51" t="str">
        <f t="shared" si="294"/>
        <v/>
      </c>
      <c r="BQ295" s="51" t="str">
        <f t="shared" si="295"/>
        <v/>
      </c>
      <c r="BR295" s="51" t="str">
        <f t="shared" si="296"/>
        <v/>
      </c>
      <c r="BS295" s="51" t="str">
        <f t="shared" si="297"/>
        <v/>
      </c>
      <c r="BT295" s="47" t="str">
        <f t="shared" si="298"/>
        <v/>
      </c>
      <c r="BU295" s="59" t="s">
        <v>1611</v>
      </c>
      <c r="BV295" s="48" t="s">
        <v>1934</v>
      </c>
      <c r="BW295" s="97"/>
      <c r="BX295" s="110"/>
      <c r="BY295" s="88"/>
      <c r="BZ295" s="99"/>
      <c r="CA295" s="100" t="s">
        <v>2473</v>
      </c>
      <c r="CB295" s="101" t="s">
        <v>1279</v>
      </c>
      <c r="CC295" s="101">
        <v>116</v>
      </c>
      <c r="CD295" s="100">
        <v>12.966666666666667</v>
      </c>
      <c r="CE295" s="103"/>
      <c r="CF295" s="101"/>
      <c r="CG295" s="101">
        <v>5.7960000000000003</v>
      </c>
      <c r="CH295" s="101"/>
      <c r="CI295" s="104"/>
      <c r="CJ295" s="105" t="s">
        <v>1279</v>
      </c>
      <c r="CN295" s="52">
        <f t="shared" si="299"/>
        <v>0</v>
      </c>
    </row>
    <row r="296" spans="1:92" ht="9.9499999999999993" hidden="1" customHeight="1" x14ac:dyDescent="0.2">
      <c r="A296" s="3"/>
      <c r="B296" s="3"/>
      <c r="C296" s="83" t="str">
        <f t="shared" si="320"/>
        <v/>
      </c>
      <c r="D296" s="83" t="str">
        <f t="shared" ref="D296:F296" si="338">IF($Q296&lt;&gt;"",IF(D150=0,"",D150),"")</f>
        <v/>
      </c>
      <c r="E296" s="83" t="str">
        <f t="shared" si="338"/>
        <v/>
      </c>
      <c r="F296" s="83" t="str">
        <f t="shared" si="338"/>
        <v/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136" t="str">
        <f t="shared" si="322"/>
        <v/>
      </c>
      <c r="R296" s="137" t="str">
        <f t="shared" si="323"/>
        <v/>
      </c>
      <c r="S296" s="121"/>
      <c r="T296" s="121"/>
      <c r="U296" s="83" t="str">
        <f t="shared" si="324"/>
        <v/>
      </c>
      <c r="V296" s="3"/>
      <c r="W296" s="3"/>
      <c r="X296" s="3"/>
      <c r="Y296" s="3"/>
      <c r="Z296" s="3"/>
      <c r="AA296" s="3"/>
      <c r="AB296" s="3"/>
      <c r="AC296" s="3"/>
      <c r="AD296" s="3" t="str">
        <f ca="1">IF(ROW()-7&lt;=MAX($AX$8:$AX$307),CONCATENATE(IF(#REF!&lt;&gt;"","ABS ",""),VLOOKUP(ROW()-7,$AX$8:$AZ$307,2,FALSE)),"")</f>
        <v/>
      </c>
      <c r="AE296" s="3"/>
      <c r="AF296" s="3"/>
      <c r="AG296" s="3"/>
      <c r="AH296" s="3"/>
      <c r="AI296" s="3" t="str">
        <f t="shared" ca="1" si="317"/>
        <v/>
      </c>
      <c r="AJ296" s="3" t="str">
        <f t="shared" ca="1" si="318"/>
        <v/>
      </c>
      <c r="AK296" s="3"/>
      <c r="AL296" s="47" t="str">
        <f t="shared" ca="1" si="319"/>
        <v/>
      </c>
      <c r="AM296" s="119" t="str">
        <f t="shared" si="280"/>
        <v/>
      </c>
      <c r="AN296" s="118" t="str">
        <f ca="1">IF(AD296="","",IF(AD296="Min. objednávka",2-SUM($AN$7:AN295),IF(AD296="Spolu odhad",ROUND(SUM($AN$7:AN295),2),IF(AM296="","???",ROUND(AG296*AM296,2)))))</f>
        <v/>
      </c>
      <c r="AO296" s="3"/>
      <c r="AP296" s="3"/>
      <c r="AQ296" s="3"/>
      <c r="AR296" s="22">
        <f t="shared" si="281"/>
        <v>1</v>
      </c>
      <c r="AS296" s="3"/>
      <c r="AT296" s="3"/>
      <c r="AU296" s="3"/>
      <c r="AV296" s="3"/>
      <c r="AW296" s="3"/>
      <c r="AX296" s="47" t="str">
        <f>IF(MAX($AX$7:AX295)+1&lt;=$AS$4,MAX($AX$7:AX295)+1,"")</f>
        <v/>
      </c>
      <c r="AY296" s="47" t="str">
        <f>IF(MAX($AX$7:AX295)+1&gt;$AS$4,"",IF(AX296&lt;=$BC$7,VLOOKUP(AX296,BA$8:BB$299,2,FALSE),IF(AX296&lt;=$BE$7,VLOOKUP(AX296,BC$8:BD$299,2,FALSE),IF(AX296&lt;=MAX($BE$8:$BE$299),VLOOKUP(AX296,BE$8:BF$299,2,FALSE),IF(AX296=$AS$4,VLOOKUP(AX296,$AS$4:$AU$4,2,FALSE),"")))))</f>
        <v/>
      </c>
      <c r="AZ296" s="47" t="str">
        <f>IF(MAX($AX$7:AX295)+1&gt;$AS$4,"",IF(AX296&lt;=$BC$7,"",IF(AX296&lt;=$BE$7,MID(VLOOKUP(AX296,BC$8:BD$299,2,FALSE),1,1),IF(AX296&lt;=MAX($BE$8:$BE$299),MID(VLOOKUP(AX296,BE$8:BF$299,2,FALSE),1,1),IF(AX296&lt;=$AS$4,VLOOKUP(AX296,$AS$4:$AU$4,3,FALSE),"")))))</f>
        <v/>
      </c>
      <c r="BA296" s="49" t="str">
        <f>IF(AND(BB296&lt;&gt;"",ISNA(VLOOKUP(BB296,BB$7:BB295,1,FALSE))),MAX(BA$7:BA295)+1,"")</f>
        <v/>
      </c>
      <c r="BB296" s="50" t="str">
        <f t="shared" si="282"/>
        <v/>
      </c>
      <c r="BC296" s="49" t="str">
        <f>IF(AND(BD296&lt;&gt;"",ISNA(VLOOKUP(BD296,BD$7:BD295,1,FALSE))),MAX(BC$7:BC295)+1,"")</f>
        <v/>
      </c>
      <c r="BD296" s="50" t="str">
        <f t="shared" si="283"/>
        <v/>
      </c>
      <c r="BE296" s="49" t="str">
        <f>IF(AND(BF296&lt;&gt;"",ISNA(VLOOKUP(BF296,BF$7:BF295,1,FALSE))),MAX(BE$7:BE295)+1,"")</f>
        <v/>
      </c>
      <c r="BF296" s="50" t="str">
        <f t="shared" si="284"/>
        <v/>
      </c>
      <c r="BG296" s="50" t="str">
        <f t="shared" si="285"/>
        <v xml:space="preserve">22x0,5 </v>
      </c>
      <c r="BH296" s="50" t="str">
        <f t="shared" si="286"/>
        <v xml:space="preserve">22x2 </v>
      </c>
      <c r="BI296" s="47" t="str">
        <f t="shared" si="287"/>
        <v/>
      </c>
      <c r="BJ296" s="47" t="str">
        <f t="shared" si="288"/>
        <v/>
      </c>
      <c r="BK296" s="47" t="str">
        <f t="shared" si="289"/>
        <v/>
      </c>
      <c r="BL296" s="47" t="str">
        <f t="shared" si="290"/>
        <v/>
      </c>
      <c r="BM296" s="47" t="str">
        <f t="shared" si="291"/>
        <v/>
      </c>
      <c r="BN296" s="51" t="str">
        <f t="shared" si="292"/>
        <v/>
      </c>
      <c r="BO296" s="51" t="str">
        <f t="shared" si="293"/>
        <v/>
      </c>
      <c r="BP296" s="51" t="str">
        <f t="shared" si="294"/>
        <v/>
      </c>
      <c r="BQ296" s="51" t="str">
        <f t="shared" si="295"/>
        <v/>
      </c>
      <c r="BR296" s="51" t="str">
        <f t="shared" si="296"/>
        <v/>
      </c>
      <c r="BS296" s="51" t="str">
        <f t="shared" si="297"/>
        <v/>
      </c>
      <c r="BT296" s="47" t="str">
        <f t="shared" si="298"/>
        <v/>
      </c>
      <c r="BU296" s="59" t="s">
        <v>519</v>
      </c>
      <c r="BV296" s="48" t="s">
        <v>1936</v>
      </c>
      <c r="BW296" s="97"/>
      <c r="BX296" s="110"/>
      <c r="BY296" s="88"/>
      <c r="BZ296" s="99"/>
      <c r="CA296" s="100" t="s">
        <v>2474</v>
      </c>
      <c r="CB296" s="101" t="s">
        <v>1280</v>
      </c>
      <c r="CC296" s="101">
        <v>117</v>
      </c>
      <c r="CD296" s="100">
        <v>12.966666666666667</v>
      </c>
      <c r="CE296" s="103"/>
      <c r="CF296" s="101"/>
      <c r="CG296" s="101">
        <v>5.7960000000000003</v>
      </c>
      <c r="CH296" s="101"/>
      <c r="CI296" s="104"/>
      <c r="CJ296" s="105" t="s">
        <v>1280</v>
      </c>
      <c r="CN296" s="52">
        <f t="shared" si="299"/>
        <v>0</v>
      </c>
    </row>
    <row r="297" spans="1:92" ht="9.9499999999999993" hidden="1" customHeight="1" x14ac:dyDescent="0.2">
      <c r="A297" s="3"/>
      <c r="B297" s="3"/>
      <c r="C297" s="83" t="str">
        <f t="shared" si="320"/>
        <v/>
      </c>
      <c r="D297" s="83" t="str">
        <f t="shared" ref="D297:F297" si="339">IF($Q297&lt;&gt;"",IF(D151=0,"",D151),"")</f>
        <v/>
      </c>
      <c r="E297" s="83" t="str">
        <f t="shared" si="339"/>
        <v/>
      </c>
      <c r="F297" s="83" t="str">
        <f t="shared" si="339"/>
        <v/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136" t="str">
        <f t="shared" si="322"/>
        <v/>
      </c>
      <c r="R297" s="137" t="str">
        <f t="shared" si="323"/>
        <v/>
      </c>
      <c r="S297" s="121"/>
      <c r="T297" s="121"/>
      <c r="U297" s="83" t="str">
        <f t="shared" si="324"/>
        <v/>
      </c>
      <c r="V297" s="3"/>
      <c r="W297" s="3"/>
      <c r="X297" s="3"/>
      <c r="Y297" s="3"/>
      <c r="Z297" s="3"/>
      <c r="AA297" s="3"/>
      <c r="AB297" s="3"/>
      <c r="AC297" s="3"/>
      <c r="AD297" s="3" t="str">
        <f ca="1">IF(ROW()-7&lt;=MAX($AX$8:$AX$307),CONCATENATE(IF(#REF!&lt;&gt;"","ABS ",""),VLOOKUP(ROW()-7,$AX$8:$AZ$307,2,FALSE)),"")</f>
        <v/>
      </c>
      <c r="AE297" s="3"/>
      <c r="AF297" s="3"/>
      <c r="AG297" s="3"/>
      <c r="AH297" s="3"/>
      <c r="AI297" s="3" t="str">
        <f t="shared" ca="1" si="317"/>
        <v/>
      </c>
      <c r="AJ297" s="3" t="str">
        <f t="shared" ca="1" si="318"/>
        <v/>
      </c>
      <c r="AK297" s="3"/>
      <c r="AL297" s="47" t="str">
        <f t="shared" ca="1" si="319"/>
        <v/>
      </c>
      <c r="AM297" s="119" t="str">
        <f t="shared" si="280"/>
        <v/>
      </c>
      <c r="AN297" s="118" t="str">
        <f ca="1">IF(AD297="","",IF(AD297="Min. objednávka",2-SUM($AN$7:AN296),IF(AD297="Spolu odhad",ROUND(SUM($AN$7:AN296),2),IF(AM297="","???",ROUND(AG297*AM297,2)))))</f>
        <v/>
      </c>
      <c r="AO297" s="3"/>
      <c r="AP297" s="3"/>
      <c r="AQ297" s="3"/>
      <c r="AR297" s="22">
        <f t="shared" si="281"/>
        <v>1</v>
      </c>
      <c r="AS297" s="3"/>
      <c r="AT297" s="3"/>
      <c r="AU297" s="3"/>
      <c r="AV297" s="3"/>
      <c r="AW297" s="3"/>
      <c r="AX297" s="47" t="str">
        <f>IF(MAX($AX$7:AX296)+1&lt;=$AS$4,MAX($AX$7:AX296)+1,"")</f>
        <v/>
      </c>
      <c r="AY297" s="47" t="str">
        <f>IF(MAX($AX$7:AX296)+1&gt;$AS$4,"",IF(AX297&lt;=$BC$7,VLOOKUP(AX297,BA$8:BB$299,2,FALSE),IF(AX297&lt;=$BE$7,VLOOKUP(AX297,BC$8:BD$299,2,FALSE),IF(AX297&lt;=MAX($BE$8:$BE$299),VLOOKUP(AX297,BE$8:BF$299,2,FALSE),IF(AX297=$AS$4,VLOOKUP(AX297,$AS$4:$AU$4,2,FALSE),"")))))</f>
        <v/>
      </c>
      <c r="AZ297" s="47" t="str">
        <f>IF(MAX($AX$7:AX296)+1&gt;$AS$4,"",IF(AX297&lt;=$BC$7,"",IF(AX297&lt;=$BE$7,MID(VLOOKUP(AX297,BC$8:BD$299,2,FALSE),1,1),IF(AX297&lt;=MAX($BE$8:$BE$299),MID(VLOOKUP(AX297,BE$8:BF$299,2,FALSE),1,1),IF(AX297&lt;=$AS$4,VLOOKUP(AX297,$AS$4:$AU$4,3,FALSE),"")))))</f>
        <v/>
      </c>
      <c r="BA297" s="49" t="str">
        <f>IF(AND(BB297&lt;&gt;"",ISNA(VLOOKUP(BB297,BB$7:BB296,1,FALSE))),MAX(BA$7:BA296)+1,"")</f>
        <v/>
      </c>
      <c r="BB297" s="50" t="str">
        <f t="shared" si="282"/>
        <v/>
      </c>
      <c r="BC297" s="49" t="str">
        <f>IF(AND(BD297&lt;&gt;"",ISNA(VLOOKUP(BD297,BD$7:BD296,1,FALSE))),MAX(BC$7:BC296)+1,"")</f>
        <v/>
      </c>
      <c r="BD297" s="50" t="str">
        <f t="shared" si="283"/>
        <v/>
      </c>
      <c r="BE297" s="49" t="str">
        <f>IF(AND(BF297&lt;&gt;"",ISNA(VLOOKUP(BF297,BF$7:BF296,1,FALSE))),MAX(BE$7:BE296)+1,"")</f>
        <v/>
      </c>
      <c r="BF297" s="50" t="str">
        <f t="shared" si="284"/>
        <v/>
      </c>
      <c r="BG297" s="50" t="str">
        <f t="shared" si="285"/>
        <v xml:space="preserve">22x0,5 </v>
      </c>
      <c r="BH297" s="50" t="str">
        <f t="shared" si="286"/>
        <v xml:space="preserve">22x2 </v>
      </c>
      <c r="BI297" s="47" t="str">
        <f t="shared" si="287"/>
        <v/>
      </c>
      <c r="BJ297" s="47" t="str">
        <f t="shared" si="288"/>
        <v/>
      </c>
      <c r="BK297" s="47" t="str">
        <f t="shared" si="289"/>
        <v/>
      </c>
      <c r="BL297" s="47" t="str">
        <f t="shared" si="290"/>
        <v/>
      </c>
      <c r="BM297" s="47" t="str">
        <f t="shared" si="291"/>
        <v/>
      </c>
      <c r="BN297" s="51" t="str">
        <f t="shared" si="292"/>
        <v/>
      </c>
      <c r="BO297" s="51" t="str">
        <f t="shared" si="293"/>
        <v/>
      </c>
      <c r="BP297" s="51" t="str">
        <f t="shared" si="294"/>
        <v/>
      </c>
      <c r="BQ297" s="51" t="str">
        <f t="shared" si="295"/>
        <v/>
      </c>
      <c r="BR297" s="51" t="str">
        <f t="shared" si="296"/>
        <v/>
      </c>
      <c r="BS297" s="51" t="str">
        <f t="shared" si="297"/>
        <v/>
      </c>
      <c r="BT297" s="47" t="str">
        <f t="shared" si="298"/>
        <v/>
      </c>
      <c r="BU297" s="59" t="s">
        <v>520</v>
      </c>
      <c r="BV297" s="48" t="s">
        <v>1938</v>
      </c>
      <c r="BW297" s="97"/>
      <c r="BX297" s="110"/>
      <c r="BY297" s="88"/>
      <c r="BZ297" s="99"/>
      <c r="CA297" s="100" t="s">
        <v>2475</v>
      </c>
      <c r="CB297" s="101" t="s">
        <v>1281</v>
      </c>
      <c r="CC297" s="101">
        <v>118</v>
      </c>
      <c r="CD297" s="100">
        <v>12.966666666666667</v>
      </c>
      <c r="CE297" s="103"/>
      <c r="CF297" s="101"/>
      <c r="CG297" s="101">
        <v>5.7960000000000003</v>
      </c>
      <c r="CH297" s="101"/>
      <c r="CI297" s="104"/>
      <c r="CJ297" s="105" t="s">
        <v>1281</v>
      </c>
      <c r="CN297" s="52">
        <f t="shared" si="299"/>
        <v>0</v>
      </c>
    </row>
    <row r="298" spans="1:92" ht="9.9499999999999993" hidden="1" customHeight="1" x14ac:dyDescent="0.2">
      <c r="A298" s="3"/>
      <c r="B298" s="3"/>
      <c r="C298" s="83" t="str">
        <f t="shared" si="320"/>
        <v/>
      </c>
      <c r="D298" s="83" t="str">
        <f t="shared" ref="D298:F298" si="340">IF($Q298&lt;&gt;"",IF(D152=0,"",D152),"")</f>
        <v/>
      </c>
      <c r="E298" s="83" t="str">
        <f t="shared" si="340"/>
        <v/>
      </c>
      <c r="F298" s="83" t="str">
        <f t="shared" si="340"/>
        <v/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136" t="str">
        <f t="shared" si="322"/>
        <v/>
      </c>
      <c r="R298" s="137" t="str">
        <f t="shared" si="323"/>
        <v/>
      </c>
      <c r="S298" s="121"/>
      <c r="T298" s="121"/>
      <c r="U298" s="83" t="str">
        <f t="shared" si="324"/>
        <v/>
      </c>
      <c r="V298" s="3"/>
      <c r="W298" s="3"/>
      <c r="X298" s="3"/>
      <c r="Y298" s="3"/>
      <c r="Z298" s="3"/>
      <c r="AA298" s="3"/>
      <c r="AB298" s="3"/>
      <c r="AC298" s="3"/>
      <c r="AD298" s="3" t="str">
        <f ca="1">IF(ROW()-7&lt;=MAX($AX$8:$AX$307),CONCATENATE(IF(#REF!&lt;&gt;"","ABS ",""),VLOOKUP(ROW()-7,$AX$8:$AZ$307,2,FALSE)),"")</f>
        <v/>
      </c>
      <c r="AE298" s="3"/>
      <c r="AF298" s="3"/>
      <c r="AG298" s="3"/>
      <c r="AH298" s="3"/>
      <c r="AI298" s="3" t="str">
        <f t="shared" ca="1" si="317"/>
        <v/>
      </c>
      <c r="AJ298" s="3" t="str">
        <f t="shared" ca="1" si="318"/>
        <v/>
      </c>
      <c r="AK298" s="3"/>
      <c r="AL298" s="47" t="str">
        <f t="shared" ca="1" si="319"/>
        <v/>
      </c>
      <c r="AM298" s="119" t="str">
        <f t="shared" si="280"/>
        <v/>
      </c>
      <c r="AN298" s="118" t="str">
        <f ca="1">IF(AD298="","",IF(AD298="Min. objednávka",2-SUM($AN$7:AN297),IF(AD298="Spolu odhad",ROUND(SUM($AN$7:AN297),2),IF(AM298="","???",ROUND(AG298*AM298,2)))))</f>
        <v/>
      </c>
      <c r="AO298" s="3"/>
      <c r="AP298" s="3"/>
      <c r="AQ298" s="3"/>
      <c r="AR298" s="22">
        <f t="shared" si="281"/>
        <v>1</v>
      </c>
      <c r="AS298" s="3"/>
      <c r="AT298" s="3"/>
      <c r="AU298" s="3"/>
      <c r="AV298" s="3"/>
      <c r="AW298" s="3"/>
      <c r="AX298" s="47" t="str">
        <f>IF(MAX($AX$7:AX297)+1&lt;=$AS$4,MAX($AX$7:AX297)+1,"")</f>
        <v/>
      </c>
      <c r="AY298" s="47" t="str">
        <f>IF(MAX($AX$7:AX297)+1&gt;$AS$4,"",IF(AX298&lt;=$BC$7,VLOOKUP(AX298,BA$8:BB$299,2,FALSE),IF(AX298&lt;=$BE$7,VLOOKUP(AX298,BC$8:BD$299,2,FALSE),IF(AX298&lt;=MAX($BE$8:$BE$299),VLOOKUP(AX298,BE$8:BF$299,2,FALSE),IF(AX298=$AS$4,VLOOKUP(AX298,$AS$4:$AU$4,2,FALSE),"")))))</f>
        <v/>
      </c>
      <c r="AZ298" s="47" t="str">
        <f>IF(MAX($AX$7:AX297)+1&gt;$AS$4,"",IF(AX298&lt;=$BC$7,"",IF(AX298&lt;=$BE$7,MID(VLOOKUP(AX298,BC$8:BD$299,2,FALSE),1,1),IF(AX298&lt;=MAX($BE$8:$BE$299),MID(VLOOKUP(AX298,BE$8:BF$299,2,FALSE),1,1),IF(AX298&lt;=$AS$4,VLOOKUP(AX298,$AS$4:$AU$4,3,FALSE),"")))))</f>
        <v/>
      </c>
      <c r="BA298" s="49" t="str">
        <f>IF(AND(BB298&lt;&gt;"",ISNA(VLOOKUP(BB298,BB$7:BB297,1,FALSE))),MAX(BA$7:BA297)+1,"")</f>
        <v/>
      </c>
      <c r="BB298" s="50" t="str">
        <f t="shared" si="282"/>
        <v/>
      </c>
      <c r="BC298" s="49" t="str">
        <f>IF(AND(BD298&lt;&gt;"",ISNA(VLOOKUP(BD298,BD$7:BD297,1,FALSE))),MAX(BC$7:BC297)+1,"")</f>
        <v/>
      </c>
      <c r="BD298" s="50" t="str">
        <f t="shared" si="283"/>
        <v/>
      </c>
      <c r="BE298" s="49" t="str">
        <f>IF(AND(BF298&lt;&gt;"",ISNA(VLOOKUP(BF298,BF$7:BF297,1,FALSE))),MAX(BE$7:BE297)+1,"")</f>
        <v/>
      </c>
      <c r="BF298" s="50" t="str">
        <f t="shared" si="284"/>
        <v/>
      </c>
      <c r="BG298" s="50" t="str">
        <f t="shared" si="285"/>
        <v xml:space="preserve">22x0,5 </v>
      </c>
      <c r="BH298" s="50" t="str">
        <f t="shared" si="286"/>
        <v xml:space="preserve">22x2 </v>
      </c>
      <c r="BI298" s="47" t="str">
        <f t="shared" si="287"/>
        <v/>
      </c>
      <c r="BJ298" s="47" t="str">
        <f t="shared" si="288"/>
        <v/>
      </c>
      <c r="BK298" s="47" t="str">
        <f t="shared" si="289"/>
        <v/>
      </c>
      <c r="BL298" s="47" t="str">
        <f t="shared" si="290"/>
        <v/>
      </c>
      <c r="BM298" s="47" t="str">
        <f t="shared" si="291"/>
        <v/>
      </c>
      <c r="BN298" s="51" t="str">
        <f t="shared" si="292"/>
        <v/>
      </c>
      <c r="BO298" s="51" t="str">
        <f t="shared" si="293"/>
        <v/>
      </c>
      <c r="BP298" s="51" t="str">
        <f t="shared" si="294"/>
        <v/>
      </c>
      <c r="BQ298" s="51" t="str">
        <f t="shared" si="295"/>
        <v/>
      </c>
      <c r="BR298" s="51" t="str">
        <f t="shared" si="296"/>
        <v/>
      </c>
      <c r="BS298" s="51" t="str">
        <f t="shared" si="297"/>
        <v/>
      </c>
      <c r="BT298" s="47" t="str">
        <f t="shared" si="298"/>
        <v/>
      </c>
      <c r="BU298" s="59" t="s">
        <v>521</v>
      </c>
      <c r="BV298" s="48" t="s">
        <v>1940</v>
      </c>
      <c r="BW298" s="97"/>
      <c r="BX298" s="110"/>
      <c r="BY298" s="88"/>
      <c r="BZ298" s="99"/>
      <c r="CA298" s="100" t="s">
        <v>2476</v>
      </c>
      <c r="CB298" s="101" t="s">
        <v>18</v>
      </c>
      <c r="CC298" s="101">
        <v>11</v>
      </c>
      <c r="CD298" s="100">
        <v>10.616666666666667</v>
      </c>
      <c r="CE298" s="103"/>
      <c r="CF298" s="101"/>
      <c r="CG298" s="101">
        <v>5.7960000000000003</v>
      </c>
      <c r="CH298" s="101"/>
      <c r="CI298" s="104"/>
      <c r="CJ298" s="105" t="s">
        <v>18</v>
      </c>
      <c r="CN298" s="52">
        <f t="shared" si="299"/>
        <v>0</v>
      </c>
    </row>
    <row r="299" spans="1:92" ht="9.9499999999999993" hidden="1" customHeight="1" x14ac:dyDescent="0.2">
      <c r="A299" s="3"/>
      <c r="B299" s="3"/>
      <c r="C299" s="83" t="str">
        <f t="shared" si="320"/>
        <v/>
      </c>
      <c r="D299" s="83" t="str">
        <f t="shared" ref="D299:F299" si="341">IF($Q299&lt;&gt;"",IF(D153=0,"",D153),"")</f>
        <v/>
      </c>
      <c r="E299" s="83" t="str">
        <f t="shared" si="341"/>
        <v/>
      </c>
      <c r="F299" s="83" t="str">
        <f t="shared" si="341"/>
        <v/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136" t="str">
        <f t="shared" si="322"/>
        <v/>
      </c>
      <c r="R299" s="137" t="str">
        <f t="shared" si="323"/>
        <v/>
      </c>
      <c r="S299" s="121"/>
      <c r="T299" s="121"/>
      <c r="U299" s="83" t="str">
        <f t="shared" si="324"/>
        <v/>
      </c>
      <c r="V299" s="3"/>
      <c r="W299" s="3"/>
      <c r="X299" s="3"/>
      <c r="Y299" s="3"/>
      <c r="Z299" s="3"/>
      <c r="AA299" s="3"/>
      <c r="AB299" s="3"/>
      <c r="AC299" s="3"/>
      <c r="AD299" s="3" t="str">
        <f ca="1">IF(ROW()-7&lt;=MAX($AX$8:$AX$307),CONCATENATE(IF(#REF!&lt;&gt;"","ABS ",""),VLOOKUP(ROW()-7,$AX$8:$AZ$307,2,FALSE)),"")</f>
        <v/>
      </c>
      <c r="AE299" s="3"/>
      <c r="AF299" s="3"/>
      <c r="AG299" s="3"/>
      <c r="AH299" s="3"/>
      <c r="AI299" s="3" t="str">
        <f t="shared" ca="1" si="317"/>
        <v/>
      </c>
      <c r="AJ299" s="3" t="str">
        <f t="shared" ca="1" si="318"/>
        <v/>
      </c>
      <c r="AK299" s="3"/>
      <c r="AL299" s="47" t="str">
        <f t="shared" ca="1" si="319"/>
        <v/>
      </c>
      <c r="AM299" s="119" t="str">
        <f t="shared" si="280"/>
        <v/>
      </c>
      <c r="AN299" s="118" t="str">
        <f ca="1">IF(AD299="","",IF(AD299="Min. objednávka",2-SUM($AN$7:AN298),IF(AD299="Spolu odhad",ROUND(SUM($AN$7:AN298),2),IF(AM299="","???",ROUND(AG299*AM299,2)))))</f>
        <v/>
      </c>
      <c r="AO299" s="3"/>
      <c r="AP299" s="3"/>
      <c r="AQ299" s="3"/>
      <c r="AR299" s="22">
        <f t="shared" si="281"/>
        <v>1</v>
      </c>
      <c r="AS299" s="3"/>
      <c r="AT299" s="3"/>
      <c r="AU299" s="3"/>
      <c r="AV299" s="3"/>
      <c r="AW299" s="3"/>
      <c r="AX299" s="47" t="str">
        <f>IF(MAX($AX$7:AX298)+1&lt;=$AS$4,MAX($AX$7:AX298)+1,"")</f>
        <v/>
      </c>
      <c r="AY299" s="47" t="str">
        <f>IF(MAX($AX$7:AX298)+1&gt;$AS$4,"",IF(AX299&lt;=$BC$7,VLOOKUP(AX299,BA$8:BB$299,2,FALSE),IF(AX299&lt;=$BE$7,VLOOKUP(AX299,BC$8:BD$299,2,FALSE),IF(AX299&lt;=MAX($BE$8:$BE$299),VLOOKUP(AX299,BE$8:BF$299,2,FALSE),IF(AX299=$AS$4,VLOOKUP(AX299,$AS$4:$AU$4,2,FALSE),"")))))</f>
        <v/>
      </c>
      <c r="AZ299" s="47" t="str">
        <f>IF(MAX($AX$7:AX298)+1&gt;$AS$4,"",IF(AX299&lt;=$BC$7,"",IF(AX299&lt;=$BE$7,MID(VLOOKUP(AX299,BC$8:BD$299,2,FALSE),1,1),IF(AX299&lt;=MAX($BE$8:$BE$299),MID(VLOOKUP(AX299,BE$8:BF$299,2,FALSE),1,1),IF(AX299&lt;=$AS$4,VLOOKUP(AX299,$AS$4:$AU$4,3,FALSE),"")))))</f>
        <v/>
      </c>
      <c r="BA299" s="49" t="str">
        <f>IF(AND(BB299&lt;&gt;"",ISNA(VLOOKUP(BB299,BB$7:BB298,1,FALSE))),MAX(BA$7:BA298)+1,"")</f>
        <v/>
      </c>
      <c r="BB299" s="50" t="str">
        <f t="shared" si="282"/>
        <v/>
      </c>
      <c r="BC299" s="49" t="str">
        <f>IF(AND(BD299&lt;&gt;"",ISNA(VLOOKUP(BD299,BD$7:BD298,1,FALSE))),MAX(BC$7:BC298)+1,"")</f>
        <v/>
      </c>
      <c r="BD299" s="50" t="str">
        <f t="shared" si="283"/>
        <v/>
      </c>
      <c r="BE299" s="49" t="str">
        <f>IF(AND(BF299&lt;&gt;"",ISNA(VLOOKUP(BF299,BF$7:BF298,1,FALSE))),MAX(BE$7:BE298)+1,"")</f>
        <v/>
      </c>
      <c r="BF299" s="50" t="str">
        <f t="shared" si="284"/>
        <v/>
      </c>
      <c r="BG299" s="50" t="str">
        <f t="shared" si="285"/>
        <v xml:space="preserve">22x0,5 </v>
      </c>
      <c r="BH299" s="50" t="str">
        <f t="shared" si="286"/>
        <v xml:space="preserve">22x2 </v>
      </c>
      <c r="BI299" s="47" t="str">
        <f t="shared" ref="BI299" si="342">IF(AND(BS299&lt;&gt;"",BP299&lt;&gt;"",BS299&lt;&gt;"falošný duplak"),(SUM(BP299)*SUM(BQ299)*SUM(BR299))/1000000/2,"")</f>
        <v/>
      </c>
      <c r="BJ299" s="47" t="str">
        <f t="shared" ref="BJ299" si="343">IF(D299&lt;&gt;"",(SUM(BP299)*SUM(BQ299)*SUM(BR299))/1000000,"")</f>
        <v/>
      </c>
      <c r="BK299" s="47" t="str">
        <f t="shared" ref="BK299" si="344">IF(AND(BS299&lt;&gt;"",BP299&lt;&gt;""),(SUM(BP299)*SUM(BQ299)*SUM(BR299))/1000000/2,"")</f>
        <v/>
      </c>
      <c r="BL299" s="47" t="str">
        <f t="shared" ref="BL299" si="345">IF(D299&lt;&gt;"",((D299*IF(I299="",0,I299)+E299*IF(J299="",0,J299))*F299)/1000,"")</f>
        <v/>
      </c>
      <c r="BM299" s="47" t="str">
        <f t="shared" ref="BM299" si="346">IF(D299&lt;&gt;"",((D299*IF(M299="",0,M299)+E299*IF(N299="",0,N299))*F299)/1000,"")</f>
        <v/>
      </c>
      <c r="BN299" s="51" t="str">
        <f t="shared" si="292"/>
        <v/>
      </c>
      <c r="BO299" s="51" t="str">
        <f t="shared" si="293"/>
        <v/>
      </c>
      <c r="BP299" s="51" t="str">
        <f t="shared" si="294"/>
        <v/>
      </c>
      <c r="BQ299" s="51" t="str">
        <f t="shared" si="295"/>
        <v/>
      </c>
      <c r="BR299" s="51" t="str">
        <f t="shared" si="296"/>
        <v/>
      </c>
      <c r="BS299" s="51" t="str">
        <f t="shared" si="297"/>
        <v/>
      </c>
      <c r="BT299" s="47" t="str">
        <f t="shared" si="298"/>
        <v/>
      </c>
      <c r="BU299" s="59" t="s">
        <v>1158</v>
      </c>
      <c r="BV299" s="48" t="s">
        <v>1942</v>
      </c>
      <c r="BW299" s="97"/>
      <c r="BX299" s="110"/>
      <c r="BY299" s="88"/>
      <c r="BZ299" s="99"/>
      <c r="CA299" s="100" t="s">
        <v>2477</v>
      </c>
      <c r="CB299" s="101" t="s">
        <v>19</v>
      </c>
      <c r="CC299" s="101">
        <v>12</v>
      </c>
      <c r="CD299" s="100">
        <v>11.959999999999999</v>
      </c>
      <c r="CE299" s="103"/>
      <c r="CF299" s="101" t="s">
        <v>804</v>
      </c>
      <c r="CG299" s="101">
        <v>5.7960000000000003</v>
      </c>
      <c r="CH299" s="101"/>
      <c r="CI299" s="104"/>
      <c r="CJ299" s="105" t="s">
        <v>19</v>
      </c>
      <c r="CN299" s="52">
        <f t="shared" si="299"/>
        <v>0</v>
      </c>
    </row>
    <row r="300" spans="1:92" ht="9.9499999999999993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 t="str">
        <f ca="1">IF(ROW()-7&lt;=MAX($AX$8:$AX$307),CONCATENATE(IF(AZ305&lt;&gt;"","ABS ",""),VLOOKUP(ROW()-7,$AX$8:$AZ$307,2,FALSE)),"")</f>
        <v/>
      </c>
      <c r="AF300" s="3"/>
      <c r="AG300" s="3"/>
      <c r="AH300" s="3"/>
      <c r="AI300" s="3"/>
      <c r="AJ300" s="3" t="str">
        <f ca="1">IF(ISNA(VLOOKUP(AE300,$CB$12:$CH$422,5,FALSE)),"",VLOOKUP(AE300,$CB$12:$CH$422,5,FALSE))</f>
        <v/>
      </c>
      <c r="AK300" s="3" t="str">
        <f ca="1">IF(ISNA(VLOOKUP(AE300,$CB$12:$CH$422,4,FALSE)),"",IF(VLOOKUP(AE300,$CB$12:$CH$422,4,FALSE)=0,"tab",VLOOKUP(AE300,$CB$12:$CH$422,4,FALSE)))</f>
        <v/>
      </c>
      <c r="AL300" s="3"/>
      <c r="AM300" s="3"/>
      <c r="AN300" s="3" t="str">
        <f ca="1">IF(ISNA(VLOOKUP(AE300,$CB$12:$CH$422,6,FALSE)),IF(MID(AE300,1,10)="ABS 22x0,5",$AZ$2,IF(MID(AE300,1,8)="ABS 22x2",$BA$2,IF(MID(AE300,1,8)="ABS 22x1",$BB$2,IF(MID(AE300,1,11)="Drážkovanie",0.5,IF(AE300="dovoz",$AS$6,IF(AE300="porez odhad",$AX$2,"")))))),ROUNDUP(VLOOKUP(AE300,$CB$12:$CH$422,6,FALSE)*(1+$BS$2/100),2))</f>
        <v/>
      </c>
      <c r="AO300" s="3"/>
      <c r="AP300" s="3"/>
      <c r="AQ300" s="3"/>
      <c r="AR300" s="3"/>
      <c r="AS300" s="3"/>
      <c r="AT300" s="3"/>
      <c r="AU300" s="3"/>
      <c r="AV300" s="3"/>
      <c r="AW300" s="3"/>
      <c r="AX300" s="60" t="str">
        <f>IF(AZ300="","",MAX($AX$8:AX299)+1)</f>
        <v/>
      </c>
      <c r="AY300" s="60" t="s">
        <v>11</v>
      </c>
      <c r="AZ300" s="61" t="str">
        <f>IF(SUM($BN$8:$BN$299)&gt;0,"A","")</f>
        <v/>
      </c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T300" s="44"/>
      <c r="BU300" s="59" t="s">
        <v>522</v>
      </c>
      <c r="BV300" s="48" t="s">
        <v>1944</v>
      </c>
      <c r="BW300" s="97"/>
      <c r="BX300" s="110"/>
      <c r="BY300" s="88"/>
      <c r="BZ300" s="99"/>
      <c r="CA300" s="100" t="s">
        <v>2478</v>
      </c>
      <c r="CB300" s="101" t="s">
        <v>1282</v>
      </c>
      <c r="CC300" s="101">
        <v>119</v>
      </c>
      <c r="CD300" s="100">
        <v>12.283333333333333</v>
      </c>
      <c r="CE300" s="103"/>
      <c r="CF300" s="101"/>
      <c r="CG300" s="101">
        <v>5.7960000000000003</v>
      </c>
      <c r="CH300" s="101"/>
      <c r="CI300" s="104"/>
      <c r="CJ300" s="105" t="s">
        <v>1282</v>
      </c>
    </row>
    <row r="301" spans="1:92" ht="9.9499999999999993" customHeight="1" x14ac:dyDescent="0.2">
      <c r="A301" s="3"/>
      <c r="B301" s="12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60" t="str">
        <f>IF(AZ301="","",MAX($AX$8:AX300)+1)</f>
        <v/>
      </c>
      <c r="AY301" s="60" t="s">
        <v>802</v>
      </c>
      <c r="AZ301" s="62" t="str">
        <f>IF(SUM($BK$8:$BK$299)&gt;0,"A","")</f>
        <v/>
      </c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T301" s="44"/>
      <c r="BU301" s="59" t="s">
        <v>523</v>
      </c>
      <c r="BV301" s="48" t="s">
        <v>1946</v>
      </c>
      <c r="BW301" s="97"/>
      <c r="BX301" s="110"/>
      <c r="BY301" s="88"/>
      <c r="BZ301" s="99"/>
      <c r="CA301" s="100" t="s">
        <v>2479</v>
      </c>
      <c r="CB301" s="101" t="s">
        <v>1283</v>
      </c>
      <c r="CC301" s="101">
        <v>120</v>
      </c>
      <c r="CD301" s="100">
        <v>12.966666666666667</v>
      </c>
      <c r="CE301" s="103"/>
      <c r="CF301" s="101"/>
      <c r="CG301" s="101">
        <v>5.7960000000000003</v>
      </c>
      <c r="CH301" s="101"/>
      <c r="CI301" s="104"/>
      <c r="CJ301" s="105" t="s">
        <v>1283</v>
      </c>
    </row>
    <row r="302" spans="1:92" ht="9.9499999999999993" customHeight="1" x14ac:dyDescent="0.2">
      <c r="A302" s="3"/>
      <c r="B302" s="12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60" t="str">
        <f>IF(AZ302="","",MAX($AX$8:AX301)+1)</f>
        <v/>
      </c>
      <c r="AY302" s="60" t="s">
        <v>803</v>
      </c>
      <c r="AZ302" s="63" t="str">
        <f>IF(SUM($BI$8:$BI$299)&gt;0,"A","")</f>
        <v/>
      </c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T302" s="44"/>
      <c r="BU302" s="59" t="s">
        <v>524</v>
      </c>
      <c r="BV302" s="48" t="s">
        <v>1948</v>
      </c>
      <c r="BW302" s="97"/>
      <c r="BX302" s="110"/>
      <c r="BY302" s="88"/>
      <c r="BZ302" s="99"/>
      <c r="CA302" s="100" t="s">
        <v>2480</v>
      </c>
      <c r="CB302" s="101" t="s">
        <v>20</v>
      </c>
      <c r="CC302" s="101">
        <v>14</v>
      </c>
      <c r="CD302" s="88">
        <v>11.799999999999999</v>
      </c>
      <c r="CE302" s="103"/>
      <c r="CF302" s="101" t="s">
        <v>804</v>
      </c>
      <c r="CG302" s="101">
        <v>5.7960000000000003</v>
      </c>
      <c r="CH302" s="101"/>
      <c r="CI302" s="104"/>
      <c r="CJ302" s="105" t="s">
        <v>20</v>
      </c>
    </row>
    <row r="303" spans="1:92" ht="9.9499999999999993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60" t="str">
        <f>IF(AZ303="","",MAX($AX$8:AX302)+1)</f>
        <v/>
      </c>
      <c r="AY303" s="60" t="s">
        <v>830</v>
      </c>
      <c r="AZ303" s="61" t="str">
        <f>IF(SUM($BT$8:$BT$299)&gt;0,"A","")</f>
        <v/>
      </c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T303" s="44"/>
      <c r="BU303" s="59" t="s">
        <v>525</v>
      </c>
      <c r="BV303" s="48" t="s">
        <v>1950</v>
      </c>
      <c r="BW303" s="97"/>
      <c r="BX303" s="110"/>
      <c r="BY303" s="88"/>
      <c r="BZ303" s="99"/>
      <c r="CA303" s="100" t="s">
        <v>2481</v>
      </c>
      <c r="CB303" s="101" t="s">
        <v>1284</v>
      </c>
      <c r="CC303" s="101">
        <v>121</v>
      </c>
      <c r="CD303" s="88">
        <v>9.5833333333333339</v>
      </c>
      <c r="CE303" s="103"/>
      <c r="CF303" s="101"/>
      <c r="CG303" s="101">
        <v>5.7960000000000003</v>
      </c>
      <c r="CH303" s="101"/>
      <c r="CI303" s="104"/>
      <c r="CJ303" s="105" t="s">
        <v>1284</v>
      </c>
    </row>
    <row r="304" spans="1:92" ht="9.9499999999999993" customHeight="1" x14ac:dyDescent="0.2">
      <c r="AV304" s="9"/>
      <c r="AW304" s="9"/>
      <c r="AX304" s="60" t="str">
        <f ca="1">IF(AZ304="","",MAX($AX$8:AX303)+1)</f>
        <v/>
      </c>
      <c r="AY304" s="60" t="s">
        <v>2045</v>
      </c>
      <c r="AZ304" s="3" t="str">
        <f ca="1">IF(SUMIF($BO$8:$BO$593,"lišta*",$F$8:$F$300)=0,"",SUMIF($BO$8:$BO$593,"lišta*",$F$8:$F$300))</f>
        <v/>
      </c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T304" s="44"/>
      <c r="BU304" s="59" t="s">
        <v>526</v>
      </c>
      <c r="BV304" s="48" t="s">
        <v>1952</v>
      </c>
      <c r="BW304" s="97"/>
      <c r="BX304" s="110"/>
      <c r="BY304" s="88"/>
      <c r="BZ304" s="99"/>
      <c r="CA304" s="100" t="s">
        <v>2482</v>
      </c>
      <c r="CB304" s="101" t="s">
        <v>1285</v>
      </c>
      <c r="CC304" s="101">
        <v>122</v>
      </c>
      <c r="CD304" s="100">
        <v>12.283333333333333</v>
      </c>
      <c r="CE304" s="103"/>
      <c r="CF304" s="101"/>
      <c r="CG304" s="101">
        <v>5.7960000000000003</v>
      </c>
      <c r="CH304" s="101"/>
      <c r="CI304" s="104"/>
      <c r="CJ304" s="105" t="s">
        <v>1285</v>
      </c>
    </row>
    <row r="305" spans="48:88" x14ac:dyDescent="0.2">
      <c r="AV305" s="9"/>
      <c r="AW305" s="9"/>
      <c r="AX305" s="60" t="str">
        <f>IF(AZ305="","",MAX($AX$8:AX304)+1)</f>
        <v/>
      </c>
      <c r="AY305" s="60" t="s">
        <v>672</v>
      </c>
      <c r="AZ305" s="65" t="str">
        <f>IF(DJ2="A","A","")</f>
        <v/>
      </c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64"/>
      <c r="BU305" s="59" t="s">
        <v>1159</v>
      </c>
      <c r="BV305" s="48" t="s">
        <v>1954</v>
      </c>
      <c r="BW305" s="97"/>
      <c r="BX305" s="110"/>
      <c r="BY305" s="88"/>
      <c r="BZ305" s="99"/>
      <c r="CA305" s="100" t="s">
        <v>2483</v>
      </c>
      <c r="CB305" s="101" t="s">
        <v>1286</v>
      </c>
      <c r="CC305" s="101">
        <v>123</v>
      </c>
      <c r="CD305" s="100">
        <v>12.283333333333333</v>
      </c>
      <c r="CE305" s="103"/>
      <c r="CF305" s="101"/>
      <c r="CG305" s="101">
        <v>5.7960000000000003</v>
      </c>
      <c r="CH305" s="101"/>
      <c r="CI305" s="104"/>
      <c r="CJ305" s="105" t="s">
        <v>1286</v>
      </c>
    </row>
    <row r="306" spans="48:88" x14ac:dyDescent="0.2">
      <c r="AX306" s="3"/>
      <c r="AY306" s="3"/>
      <c r="AZ306" s="3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64"/>
      <c r="BU306" s="59" t="s">
        <v>1160</v>
      </c>
      <c r="BV306" s="48" t="s">
        <v>1956</v>
      </c>
      <c r="BW306" s="97"/>
      <c r="BX306" s="110"/>
      <c r="BY306" s="88"/>
      <c r="BZ306" s="99"/>
      <c r="CA306" s="100" t="s">
        <v>2484</v>
      </c>
      <c r="CB306" s="101" t="s">
        <v>1287</v>
      </c>
      <c r="CC306" s="101">
        <v>124</v>
      </c>
      <c r="CD306" s="100">
        <v>13.816666666666666</v>
      </c>
      <c r="CE306" s="103"/>
      <c r="CF306" s="101"/>
      <c r="CG306" s="101">
        <v>5.7960000000000003</v>
      </c>
      <c r="CH306" s="101"/>
      <c r="CI306" s="104"/>
      <c r="CJ306" s="105" t="s">
        <v>1287</v>
      </c>
    </row>
    <row r="307" spans="48:88" x14ac:dyDescent="0.2">
      <c r="AX307" s="3"/>
      <c r="AY307" s="3"/>
      <c r="AZ307" s="3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64"/>
      <c r="BU307" s="59" t="s">
        <v>1161</v>
      </c>
      <c r="BV307" s="48" t="s">
        <v>1958</v>
      </c>
      <c r="BW307" s="97"/>
      <c r="BX307" s="110"/>
      <c r="BY307" s="88"/>
      <c r="BZ307" s="99"/>
      <c r="CA307" s="100" t="s">
        <v>2485</v>
      </c>
      <c r="CB307" s="101" t="s">
        <v>1288</v>
      </c>
      <c r="CC307" s="101">
        <v>125</v>
      </c>
      <c r="CD307" s="100">
        <v>13.816666666666666</v>
      </c>
      <c r="CE307" s="103"/>
      <c r="CF307" s="101"/>
      <c r="CG307" s="101">
        <v>5.7960000000000003</v>
      </c>
      <c r="CH307" s="101"/>
      <c r="CI307" s="104"/>
      <c r="CJ307" s="105" t="s">
        <v>1288</v>
      </c>
    </row>
    <row r="308" spans="48:88" x14ac:dyDescent="0.2">
      <c r="AX308" s="3"/>
      <c r="AY308" s="3"/>
      <c r="AZ308" s="3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64"/>
      <c r="BU308" s="59" t="s">
        <v>1162</v>
      </c>
      <c r="BV308" s="48" t="s">
        <v>1960</v>
      </c>
      <c r="BW308" s="97"/>
      <c r="BX308" s="110"/>
      <c r="BY308" s="88"/>
      <c r="BZ308" s="99"/>
      <c r="CA308" s="100" t="s">
        <v>2486</v>
      </c>
      <c r="CB308" s="101" t="s">
        <v>1289</v>
      </c>
      <c r="CC308" s="101">
        <v>126</v>
      </c>
      <c r="CD308" s="100">
        <v>13.816666666666666</v>
      </c>
      <c r="CE308" s="103"/>
      <c r="CF308" s="101"/>
      <c r="CG308" s="101">
        <v>5.7960000000000003</v>
      </c>
      <c r="CH308" s="101"/>
      <c r="CI308" s="104"/>
      <c r="CJ308" s="105" t="s">
        <v>1289</v>
      </c>
    </row>
    <row r="309" spans="48:88" x14ac:dyDescent="0.2">
      <c r="AX309" s="8"/>
      <c r="AY309" s="8"/>
      <c r="AZ309" s="8"/>
      <c r="BA309" s="8"/>
      <c r="BI309" s="8"/>
      <c r="BU309" s="59" t="s">
        <v>1163</v>
      </c>
      <c r="BV309" s="48" t="s">
        <v>1962</v>
      </c>
      <c r="BW309" s="97"/>
      <c r="BX309" s="110"/>
      <c r="BY309" s="88"/>
      <c r="BZ309" s="99"/>
      <c r="CA309" s="100" t="s">
        <v>2487</v>
      </c>
      <c r="CB309" s="101" t="s">
        <v>21</v>
      </c>
      <c r="CC309" s="101">
        <v>17</v>
      </c>
      <c r="CD309" s="100">
        <v>10.91</v>
      </c>
      <c r="CE309" s="103"/>
      <c r="CF309" s="101" t="s">
        <v>804</v>
      </c>
      <c r="CG309" s="101">
        <v>5.7960000000000003</v>
      </c>
      <c r="CH309" s="101"/>
      <c r="CI309" s="104"/>
      <c r="CJ309" s="105" t="s">
        <v>21</v>
      </c>
    </row>
    <row r="310" spans="48:88" x14ac:dyDescent="0.2">
      <c r="AX310" s="8"/>
      <c r="AY310" s="8"/>
      <c r="AZ310" s="8"/>
      <c r="BA310" s="8"/>
      <c r="BI310" s="8"/>
      <c r="BU310" s="59" t="s">
        <v>1164</v>
      </c>
      <c r="BV310" s="48" t="s">
        <v>1964</v>
      </c>
      <c r="BW310" s="97"/>
      <c r="BX310" s="110"/>
      <c r="BY310" s="88"/>
      <c r="BZ310" s="99"/>
      <c r="CA310" s="100" t="s">
        <v>2488</v>
      </c>
      <c r="CB310" s="101" t="s">
        <v>22</v>
      </c>
      <c r="CC310" s="101">
        <v>18</v>
      </c>
      <c r="CD310" s="100">
        <v>10.91</v>
      </c>
      <c r="CE310" s="103"/>
      <c r="CF310" s="101" t="s">
        <v>804</v>
      </c>
      <c r="CG310" s="101">
        <v>5.7960000000000003</v>
      </c>
      <c r="CH310" s="101"/>
      <c r="CI310" s="104"/>
      <c r="CJ310" s="105" t="s">
        <v>22</v>
      </c>
    </row>
    <row r="311" spans="48:88" x14ac:dyDescent="0.2">
      <c r="AX311" s="8"/>
      <c r="AY311" s="8"/>
      <c r="AZ311" s="8"/>
      <c r="BA311" s="8"/>
      <c r="BI311" s="8"/>
      <c r="BU311" s="59" t="s">
        <v>1616</v>
      </c>
      <c r="BV311" s="48" t="s">
        <v>1966</v>
      </c>
      <c r="BW311" s="97"/>
      <c r="BX311" s="110"/>
      <c r="BY311" s="88"/>
      <c r="BZ311" s="99"/>
      <c r="CA311" s="100" t="s">
        <v>2489</v>
      </c>
      <c r="CB311" s="101" t="s">
        <v>23</v>
      </c>
      <c r="CC311" s="101">
        <v>19</v>
      </c>
      <c r="CD311" s="100">
        <v>10.84</v>
      </c>
      <c r="CE311" s="103"/>
      <c r="CF311" s="101" t="s">
        <v>804</v>
      </c>
      <c r="CG311" s="101">
        <v>5.7960000000000003</v>
      </c>
      <c r="CH311" s="101"/>
      <c r="CI311" s="104"/>
      <c r="CJ311" s="105" t="s">
        <v>23</v>
      </c>
    </row>
    <row r="312" spans="48:88" x14ac:dyDescent="0.2">
      <c r="AX312" s="8"/>
      <c r="AY312" s="8"/>
      <c r="AZ312" s="8"/>
      <c r="BA312" s="8"/>
      <c r="BI312" s="8"/>
      <c r="BU312" s="59" t="s">
        <v>527</v>
      </c>
      <c r="BV312" s="48" t="s">
        <v>1968</v>
      </c>
      <c r="BW312" s="97"/>
      <c r="BX312" s="110"/>
      <c r="BY312" s="88"/>
      <c r="BZ312" s="99"/>
      <c r="CA312" s="100" t="s">
        <v>2490</v>
      </c>
      <c r="CB312" s="101" t="s">
        <v>1290</v>
      </c>
      <c r="CC312" s="101">
        <v>127</v>
      </c>
      <c r="CD312" s="100">
        <v>8.9333333333333336</v>
      </c>
      <c r="CE312" s="103"/>
      <c r="CF312" s="101"/>
      <c r="CG312" s="101">
        <v>5.7960000000000003</v>
      </c>
      <c r="CH312" s="101"/>
      <c r="CI312" s="104"/>
      <c r="CJ312" s="105" t="s">
        <v>1290</v>
      </c>
    </row>
    <row r="313" spans="48:88" x14ac:dyDescent="0.2">
      <c r="AX313" s="8"/>
      <c r="AY313" s="8"/>
      <c r="AZ313" s="8"/>
      <c r="BA313" s="8"/>
      <c r="BI313" s="8"/>
      <c r="BU313" s="59" t="s">
        <v>528</v>
      </c>
      <c r="BV313" s="48" t="s">
        <v>1970</v>
      </c>
      <c r="BW313" s="97"/>
      <c r="BX313" s="110"/>
      <c r="BY313" s="88"/>
      <c r="BZ313" s="99"/>
      <c r="CA313" s="100" t="s">
        <v>2306</v>
      </c>
      <c r="CB313" s="101" t="s">
        <v>1228</v>
      </c>
      <c r="CC313" s="101">
        <v>20</v>
      </c>
      <c r="CD313" s="88">
        <v>10.17</v>
      </c>
      <c r="CE313" s="103"/>
      <c r="CF313" s="101" t="s">
        <v>804</v>
      </c>
      <c r="CG313" s="101">
        <v>5.7960000000000003</v>
      </c>
      <c r="CH313" s="101"/>
      <c r="CI313" s="104"/>
      <c r="CJ313" s="105" t="s">
        <v>1228</v>
      </c>
    </row>
    <row r="314" spans="48:88" x14ac:dyDescent="0.2">
      <c r="AX314" s="8"/>
      <c r="AY314" s="8"/>
      <c r="AZ314" s="8"/>
      <c r="BA314" s="8"/>
      <c r="BI314" s="8"/>
      <c r="BU314" s="59" t="s">
        <v>529</v>
      </c>
      <c r="BV314" s="48" t="s">
        <v>1972</v>
      </c>
      <c r="BW314" s="97"/>
      <c r="BX314" s="110"/>
      <c r="BY314" s="88"/>
      <c r="BZ314" s="99"/>
      <c r="CA314" s="100" t="s">
        <v>2491</v>
      </c>
      <c r="CB314" s="101" t="s">
        <v>895</v>
      </c>
      <c r="CC314" s="101">
        <v>21</v>
      </c>
      <c r="CD314" s="88">
        <v>12.19</v>
      </c>
      <c r="CE314" s="103"/>
      <c r="CF314" s="101" t="s">
        <v>804</v>
      </c>
      <c r="CG314" s="101">
        <v>5.7960000000000003</v>
      </c>
      <c r="CH314" s="101"/>
      <c r="CI314" s="104"/>
      <c r="CJ314" s="105" t="s">
        <v>895</v>
      </c>
    </row>
    <row r="315" spans="48:88" x14ac:dyDescent="0.2">
      <c r="AX315" s="8"/>
      <c r="AY315" s="8"/>
      <c r="AZ315" s="8"/>
      <c r="BA315" s="8"/>
      <c r="BI315" s="8"/>
      <c r="BU315" s="59" t="s">
        <v>530</v>
      </c>
      <c r="BV315" s="48" t="s">
        <v>1974</v>
      </c>
      <c r="BW315" s="97"/>
      <c r="BX315" s="110"/>
      <c r="BY315" s="88"/>
      <c r="BZ315" s="99"/>
      <c r="CA315" s="100" t="s">
        <v>2305</v>
      </c>
      <c r="CB315" s="101" t="s">
        <v>1227</v>
      </c>
      <c r="CC315" s="101">
        <v>22</v>
      </c>
      <c r="CD315" s="102">
        <v>10.209999999999999</v>
      </c>
      <c r="CE315" s="103"/>
      <c r="CF315" s="101" t="s">
        <v>804</v>
      </c>
      <c r="CG315" s="101">
        <v>5.7960000000000003</v>
      </c>
      <c r="CH315" s="101"/>
      <c r="CI315" s="104"/>
      <c r="CJ315" s="105" t="s">
        <v>1227</v>
      </c>
    </row>
    <row r="316" spans="48:88" x14ac:dyDescent="0.2">
      <c r="AX316" s="8"/>
      <c r="AY316" s="8"/>
      <c r="AZ316" s="8"/>
      <c r="BA316" s="8"/>
      <c r="BI316" s="8"/>
      <c r="BU316" s="59" t="s">
        <v>1165</v>
      </c>
      <c r="BV316" s="48" t="s">
        <v>1976</v>
      </c>
      <c r="BW316" s="97"/>
      <c r="BX316" s="110"/>
      <c r="BY316" s="88"/>
      <c r="BZ316" s="99"/>
      <c r="CA316" s="100" t="s">
        <v>2492</v>
      </c>
      <c r="CB316" s="101" t="s">
        <v>24</v>
      </c>
      <c r="CC316" s="101">
        <v>23</v>
      </c>
      <c r="CD316" s="100">
        <v>12.29</v>
      </c>
      <c r="CE316" s="103"/>
      <c r="CF316" s="101" t="s">
        <v>804</v>
      </c>
      <c r="CG316" s="101">
        <v>5.7960000000000003</v>
      </c>
      <c r="CH316" s="101"/>
      <c r="CI316" s="104"/>
      <c r="CJ316" s="105" t="s">
        <v>24</v>
      </c>
    </row>
    <row r="317" spans="48:88" x14ac:dyDescent="0.2">
      <c r="AX317" s="8"/>
      <c r="AY317" s="8"/>
      <c r="AZ317" s="8"/>
      <c r="BA317" s="8"/>
      <c r="BI317" s="8"/>
      <c r="BU317" s="59" t="s">
        <v>531</v>
      </c>
      <c r="BV317" s="48" t="s">
        <v>1978</v>
      </c>
      <c r="BW317" s="97"/>
      <c r="BX317" s="110"/>
      <c r="BY317" s="88"/>
      <c r="BZ317" s="99"/>
      <c r="CA317" s="100" t="s">
        <v>2493</v>
      </c>
      <c r="CB317" s="101" t="s">
        <v>1291</v>
      </c>
      <c r="CC317" s="101">
        <v>131</v>
      </c>
      <c r="CD317" s="100">
        <v>10.616666666666667</v>
      </c>
      <c r="CE317" s="103"/>
      <c r="CF317" s="101"/>
      <c r="CG317" s="101">
        <v>5.7960000000000003</v>
      </c>
      <c r="CH317" s="101"/>
      <c r="CI317" s="104"/>
      <c r="CJ317" s="105" t="s">
        <v>1291</v>
      </c>
    </row>
    <row r="318" spans="48:88" x14ac:dyDescent="0.2">
      <c r="AX318" s="8"/>
      <c r="AY318" s="8"/>
      <c r="AZ318" s="8"/>
      <c r="BA318" s="8"/>
      <c r="BI318" s="8"/>
      <c r="BU318" s="59" t="s">
        <v>532</v>
      </c>
      <c r="BV318" s="48" t="s">
        <v>1980</v>
      </c>
      <c r="BW318" s="97"/>
      <c r="BX318" s="110"/>
      <c r="BY318" s="88"/>
      <c r="BZ318" s="99"/>
      <c r="CA318" s="100" t="s">
        <v>2494</v>
      </c>
      <c r="CB318" s="101" t="s">
        <v>25</v>
      </c>
      <c r="CC318" s="101">
        <v>24</v>
      </c>
      <c r="CD318" s="100">
        <v>10.866666666666667</v>
      </c>
      <c r="CE318" s="103"/>
      <c r="CF318" s="101"/>
      <c r="CG318" s="101">
        <v>5.7960000000000003</v>
      </c>
      <c r="CH318" s="101"/>
      <c r="CI318" s="104"/>
      <c r="CJ318" s="105" t="s">
        <v>25</v>
      </c>
    </row>
    <row r="319" spans="48:88" x14ac:dyDescent="0.2">
      <c r="AX319" s="8"/>
      <c r="AY319" s="8"/>
      <c r="AZ319" s="8"/>
      <c r="BA319" s="8"/>
      <c r="BI319" s="8"/>
      <c r="BU319" s="59" t="s">
        <v>533</v>
      </c>
      <c r="BV319" s="48" t="s">
        <v>1982</v>
      </c>
      <c r="BW319" s="97"/>
      <c r="BX319" s="110"/>
      <c r="BY319" s="88"/>
      <c r="BZ319" s="99"/>
      <c r="CA319" s="100" t="s">
        <v>2495</v>
      </c>
      <c r="CB319" s="101" t="s">
        <v>1292</v>
      </c>
      <c r="CC319" s="101">
        <v>132</v>
      </c>
      <c r="CD319" s="100">
        <v>12.283333333333333</v>
      </c>
      <c r="CE319" s="103"/>
      <c r="CF319" s="101"/>
      <c r="CG319" s="101">
        <v>5.7960000000000003</v>
      </c>
      <c r="CH319" s="101"/>
      <c r="CI319" s="104"/>
      <c r="CJ319" s="105" t="s">
        <v>1292</v>
      </c>
    </row>
    <row r="320" spans="48:88" x14ac:dyDescent="0.2">
      <c r="AX320" s="8"/>
      <c r="AY320" s="8"/>
      <c r="AZ320" s="8"/>
      <c r="BA320" s="8"/>
      <c r="BI320" s="8"/>
      <c r="BU320" s="59" t="s">
        <v>534</v>
      </c>
      <c r="BV320" s="48" t="s">
        <v>1984</v>
      </c>
      <c r="BW320" s="97"/>
      <c r="BX320" s="110"/>
      <c r="BY320" s="88"/>
      <c r="BZ320" s="99"/>
      <c r="CA320" s="100" t="s">
        <v>2496</v>
      </c>
      <c r="CB320" s="101" t="s">
        <v>1293</v>
      </c>
      <c r="CC320" s="101">
        <v>133</v>
      </c>
      <c r="CD320" s="100">
        <v>12.966666666666667</v>
      </c>
      <c r="CE320" s="103"/>
      <c r="CF320" s="101"/>
      <c r="CG320" s="101">
        <v>5.7960000000000003</v>
      </c>
      <c r="CH320" s="101"/>
      <c r="CI320" s="104"/>
      <c r="CJ320" s="105" t="s">
        <v>1293</v>
      </c>
    </row>
    <row r="321" spans="50:88" x14ac:dyDescent="0.2">
      <c r="AX321" s="8"/>
      <c r="AY321" s="8"/>
      <c r="AZ321" s="8"/>
      <c r="BA321" s="8"/>
      <c r="BI321" s="8"/>
      <c r="BU321" s="59" t="s">
        <v>535</v>
      </c>
      <c r="BV321" s="48" t="s">
        <v>1986</v>
      </c>
      <c r="BW321" s="97"/>
      <c r="BX321" s="110"/>
      <c r="BY321" s="88"/>
      <c r="BZ321" s="99"/>
      <c r="CA321" s="100" t="s">
        <v>2497</v>
      </c>
      <c r="CB321" s="101" t="s">
        <v>26</v>
      </c>
      <c r="CC321" s="101">
        <v>26</v>
      </c>
      <c r="CD321" s="100">
        <v>12.283333333333333</v>
      </c>
      <c r="CE321" s="103"/>
      <c r="CF321" s="101"/>
      <c r="CG321" s="101">
        <v>5.7960000000000003</v>
      </c>
      <c r="CH321" s="101"/>
      <c r="CI321" s="104"/>
      <c r="CJ321" s="105" t="s">
        <v>26</v>
      </c>
    </row>
    <row r="322" spans="50:88" x14ac:dyDescent="0.2">
      <c r="AX322" s="8"/>
      <c r="AY322" s="8"/>
      <c r="AZ322" s="8"/>
      <c r="BA322" s="8"/>
      <c r="BI322" s="8"/>
      <c r="BU322" s="59" t="s">
        <v>1166</v>
      </c>
      <c r="BV322" s="48" t="s">
        <v>1988</v>
      </c>
      <c r="BW322" s="97"/>
      <c r="BX322" s="110"/>
      <c r="BY322" s="88"/>
      <c r="BZ322" s="99"/>
      <c r="CA322" s="100" t="s">
        <v>2498</v>
      </c>
      <c r="CB322" s="101" t="s">
        <v>27</v>
      </c>
      <c r="CC322" s="101">
        <v>29</v>
      </c>
      <c r="CD322" s="100">
        <v>8.5166666666666675</v>
      </c>
      <c r="CE322" s="103"/>
      <c r="CF322" s="101"/>
      <c r="CG322" s="101">
        <v>5.7960000000000003</v>
      </c>
      <c r="CH322" s="101"/>
      <c r="CI322" s="104"/>
      <c r="CJ322" s="105" t="s">
        <v>27</v>
      </c>
    </row>
    <row r="323" spans="50:88" x14ac:dyDescent="0.2">
      <c r="AX323" s="8"/>
      <c r="AY323" s="8"/>
      <c r="AZ323" s="8"/>
      <c r="BA323" s="8"/>
      <c r="BI323" s="8"/>
      <c r="BU323" s="59" t="s">
        <v>536</v>
      </c>
      <c r="BV323" s="48" t="s">
        <v>1990</v>
      </c>
      <c r="BW323" s="97"/>
      <c r="BX323" s="110"/>
      <c r="BY323" s="88"/>
      <c r="BZ323" s="99"/>
      <c r="CA323" s="100" t="s">
        <v>2499</v>
      </c>
      <c r="CB323" s="101" t="s">
        <v>28</v>
      </c>
      <c r="CC323" s="101">
        <v>30</v>
      </c>
      <c r="CD323" s="100">
        <v>8.3333333333333339</v>
      </c>
      <c r="CE323" s="103"/>
      <c r="CF323" s="101" t="s">
        <v>835</v>
      </c>
      <c r="CG323" s="101">
        <v>5.7960000000000003</v>
      </c>
      <c r="CH323" s="101"/>
      <c r="CI323" s="104"/>
      <c r="CJ323" s="105" t="s">
        <v>28</v>
      </c>
    </row>
    <row r="324" spans="50:88" x14ac:dyDescent="0.2">
      <c r="AX324" s="8"/>
      <c r="AY324" s="8"/>
      <c r="AZ324" s="8"/>
      <c r="BA324" s="8"/>
      <c r="BI324" s="8"/>
      <c r="BU324" s="59" t="s">
        <v>1167</v>
      </c>
      <c r="BV324" s="48" t="s">
        <v>1992</v>
      </c>
      <c r="BW324" s="97"/>
      <c r="BX324" s="110"/>
      <c r="BY324" s="88"/>
      <c r="BZ324" s="99"/>
      <c r="CA324" s="100" t="s">
        <v>2500</v>
      </c>
      <c r="CB324" s="101" t="s">
        <v>1294</v>
      </c>
      <c r="CC324" s="101">
        <v>134</v>
      </c>
      <c r="CD324" s="100">
        <v>8.3333333333333339</v>
      </c>
      <c r="CE324" s="103"/>
      <c r="CF324" s="101" t="s">
        <v>835</v>
      </c>
      <c r="CG324" s="101">
        <v>5.7960000000000003</v>
      </c>
      <c r="CH324" s="101"/>
      <c r="CI324" s="104"/>
      <c r="CJ324" s="105" t="s">
        <v>1294</v>
      </c>
    </row>
    <row r="325" spans="50:88" x14ac:dyDescent="0.2">
      <c r="AX325" s="8"/>
      <c r="AY325" s="8"/>
      <c r="AZ325" s="8"/>
      <c r="BA325" s="8"/>
      <c r="BI325" s="8"/>
      <c r="BU325" s="59" t="s">
        <v>1168</v>
      </c>
      <c r="BV325" s="48" t="s">
        <v>1994</v>
      </c>
      <c r="BW325" s="97"/>
      <c r="BX325" s="110"/>
      <c r="BY325" s="88"/>
      <c r="BZ325" s="99"/>
      <c r="CA325" s="100" t="s">
        <v>2501</v>
      </c>
      <c r="CB325" s="101" t="s">
        <v>29</v>
      </c>
      <c r="CC325" s="101">
        <v>31</v>
      </c>
      <c r="CD325" s="100">
        <v>13.3</v>
      </c>
      <c r="CE325" s="103"/>
      <c r="CF325" s="101" t="s">
        <v>835</v>
      </c>
      <c r="CG325" s="101">
        <v>5.7960000000000003</v>
      </c>
      <c r="CH325" s="101"/>
      <c r="CI325" s="104"/>
      <c r="CJ325" s="105" t="s">
        <v>29</v>
      </c>
    </row>
    <row r="326" spans="50:88" x14ac:dyDescent="0.2">
      <c r="AX326" s="8"/>
      <c r="AY326" s="8"/>
      <c r="AZ326" s="8"/>
      <c r="BA326" s="8"/>
      <c r="BI326" s="8"/>
      <c r="BU326" s="59" t="s">
        <v>537</v>
      </c>
      <c r="BV326" s="48" t="s">
        <v>1996</v>
      </c>
      <c r="BW326" s="97"/>
      <c r="BX326" s="110"/>
      <c r="BY326" s="88"/>
      <c r="BZ326" s="99"/>
      <c r="CA326" s="100" t="s">
        <v>2502</v>
      </c>
      <c r="CB326" s="101" t="s">
        <v>30</v>
      </c>
      <c r="CC326" s="101">
        <v>33</v>
      </c>
      <c r="CD326" s="100">
        <v>13.3</v>
      </c>
      <c r="CE326" s="103"/>
      <c r="CF326" s="101" t="s">
        <v>835</v>
      </c>
      <c r="CG326" s="101">
        <v>5.7960000000000003</v>
      </c>
      <c r="CH326" s="101"/>
      <c r="CI326" s="104"/>
      <c r="CJ326" s="105" t="s">
        <v>30</v>
      </c>
    </row>
    <row r="327" spans="50:88" x14ac:dyDescent="0.2">
      <c r="AX327" s="8"/>
      <c r="AY327" s="8"/>
      <c r="AZ327" s="8"/>
      <c r="BA327" s="8"/>
      <c r="BI327" s="8"/>
      <c r="BU327" s="59" t="s">
        <v>1617</v>
      </c>
      <c r="BV327" s="48" t="s">
        <v>1998</v>
      </c>
      <c r="BW327" s="97"/>
      <c r="BX327" s="110"/>
      <c r="BY327" s="88"/>
      <c r="BZ327" s="99"/>
      <c r="CA327" s="100" t="s">
        <v>2503</v>
      </c>
      <c r="CB327" s="101" t="s">
        <v>31</v>
      </c>
      <c r="CC327" s="101">
        <v>36</v>
      </c>
      <c r="CD327" s="100">
        <v>11.166666666666668</v>
      </c>
      <c r="CE327" s="103"/>
      <c r="CF327" s="101" t="s">
        <v>835</v>
      </c>
      <c r="CG327" s="101">
        <v>5.7960000000000003</v>
      </c>
      <c r="CH327" s="101"/>
      <c r="CI327" s="104"/>
      <c r="CJ327" s="105" t="s">
        <v>31</v>
      </c>
    </row>
    <row r="328" spans="50:88" x14ac:dyDescent="0.2">
      <c r="AX328" s="8"/>
      <c r="AY328" s="8"/>
      <c r="AZ328" s="8"/>
      <c r="BA328" s="8"/>
      <c r="BI328" s="8"/>
      <c r="BU328" s="59" t="s">
        <v>1618</v>
      </c>
      <c r="BV328" s="48" t="s">
        <v>2000</v>
      </c>
      <c r="BW328" s="97"/>
      <c r="BX328" s="110"/>
      <c r="BY328" s="88"/>
      <c r="BZ328" s="99"/>
      <c r="CA328" s="100" t="s">
        <v>2504</v>
      </c>
      <c r="CB328" s="101" t="s">
        <v>32</v>
      </c>
      <c r="CC328" s="101">
        <v>37</v>
      </c>
      <c r="CD328" s="100">
        <v>8.3333333333333339</v>
      </c>
      <c r="CE328" s="103"/>
      <c r="CF328" s="101" t="s">
        <v>835</v>
      </c>
      <c r="CG328" s="101">
        <v>5.7960000000000003</v>
      </c>
      <c r="CH328" s="101"/>
      <c r="CI328" s="104"/>
      <c r="CJ328" s="105" t="s">
        <v>32</v>
      </c>
    </row>
    <row r="329" spans="50:88" x14ac:dyDescent="0.2">
      <c r="AX329" s="8"/>
      <c r="AY329" s="8"/>
      <c r="AZ329" s="8"/>
      <c r="BA329" s="8"/>
      <c r="BI329" s="8"/>
      <c r="BU329" s="59" t="s">
        <v>1619</v>
      </c>
      <c r="BV329" s="48" t="s">
        <v>2002</v>
      </c>
      <c r="BW329" s="97"/>
      <c r="BX329" s="110"/>
      <c r="BY329" s="88"/>
      <c r="BZ329" s="99"/>
      <c r="CA329" s="100" t="s">
        <v>2505</v>
      </c>
      <c r="CB329" s="101" t="s">
        <v>1295</v>
      </c>
      <c r="CC329" s="101">
        <v>135</v>
      </c>
      <c r="CD329" s="100">
        <v>8.3333333333333339</v>
      </c>
      <c r="CE329" s="103"/>
      <c r="CF329" s="101" t="s">
        <v>835</v>
      </c>
      <c r="CG329" s="101">
        <v>5.7960000000000003</v>
      </c>
      <c r="CH329" s="101"/>
      <c r="CI329" s="104"/>
      <c r="CJ329" s="105" t="s">
        <v>1295</v>
      </c>
    </row>
    <row r="330" spans="50:88" x14ac:dyDescent="0.2">
      <c r="AX330" s="8"/>
      <c r="AY330" s="8"/>
      <c r="AZ330" s="8"/>
      <c r="BA330" s="8"/>
      <c r="BI330" s="8"/>
      <c r="BU330" s="59" t="s">
        <v>538</v>
      </c>
      <c r="BV330" s="48" t="s">
        <v>2004</v>
      </c>
      <c r="BW330" s="97"/>
      <c r="BX330" s="110"/>
      <c r="BY330" s="88"/>
      <c r="BZ330" s="99"/>
      <c r="CA330" s="100" t="s">
        <v>2506</v>
      </c>
      <c r="CB330" s="101" t="s">
        <v>33</v>
      </c>
      <c r="CC330" s="101">
        <v>44</v>
      </c>
      <c r="CD330" s="100">
        <v>8.5833333333333339</v>
      </c>
      <c r="CE330" s="103"/>
      <c r="CF330" s="101" t="s">
        <v>835</v>
      </c>
      <c r="CG330" s="101">
        <v>5.7960000000000003</v>
      </c>
      <c r="CH330" s="101"/>
      <c r="CI330" s="104"/>
      <c r="CJ330" s="105" t="s">
        <v>33</v>
      </c>
    </row>
    <row r="331" spans="50:88" x14ac:dyDescent="0.2">
      <c r="AX331" s="8"/>
      <c r="AY331" s="8"/>
      <c r="AZ331" s="8"/>
      <c r="BA331" s="8"/>
      <c r="BI331" s="8"/>
      <c r="BU331" s="59" t="s">
        <v>539</v>
      </c>
      <c r="BV331" s="48" t="s">
        <v>2006</v>
      </c>
      <c r="BW331" s="97"/>
      <c r="BX331" s="110"/>
      <c r="BY331" s="88"/>
      <c r="BZ331" s="99"/>
      <c r="CA331" s="100" t="s">
        <v>2507</v>
      </c>
      <c r="CB331" s="101" t="s">
        <v>1296</v>
      </c>
      <c r="CC331" s="101">
        <v>136</v>
      </c>
      <c r="CD331" s="100">
        <v>14.766666666666666</v>
      </c>
      <c r="CE331" s="103"/>
      <c r="CF331" s="101" t="s">
        <v>835</v>
      </c>
      <c r="CG331" s="101">
        <v>5.7960000000000003</v>
      </c>
      <c r="CH331" s="101"/>
      <c r="CI331" s="104"/>
      <c r="CJ331" s="105" t="s">
        <v>1296</v>
      </c>
    </row>
    <row r="332" spans="50:88" x14ac:dyDescent="0.2">
      <c r="AX332" s="8"/>
      <c r="AY332" s="8"/>
      <c r="AZ332" s="8"/>
      <c r="BA332" s="8"/>
      <c r="BI332" s="8"/>
      <c r="BU332" s="59" t="s">
        <v>540</v>
      </c>
      <c r="BV332" s="48" t="s">
        <v>2008</v>
      </c>
      <c r="BW332" s="97"/>
      <c r="BX332" s="110"/>
      <c r="BY332" s="88"/>
      <c r="BZ332" s="99"/>
      <c r="CA332" s="100" t="s">
        <v>2508</v>
      </c>
      <c r="CB332" s="101" t="s">
        <v>1297</v>
      </c>
      <c r="CC332" s="101">
        <v>137</v>
      </c>
      <c r="CD332" s="100">
        <v>14.766666666666666</v>
      </c>
      <c r="CE332" s="103"/>
      <c r="CF332" s="101" t="s">
        <v>835</v>
      </c>
      <c r="CG332" s="101">
        <v>5.7960000000000003</v>
      </c>
      <c r="CH332" s="101"/>
      <c r="CI332" s="104"/>
      <c r="CJ332" s="105" t="s">
        <v>1297</v>
      </c>
    </row>
    <row r="333" spans="50:88" x14ac:dyDescent="0.2">
      <c r="AX333" s="8"/>
      <c r="AY333" s="8"/>
      <c r="AZ333" s="8"/>
      <c r="BA333" s="8"/>
      <c r="BI333" s="8"/>
      <c r="BU333" s="59" t="s">
        <v>541</v>
      </c>
      <c r="BV333" s="48" t="s">
        <v>2010</v>
      </c>
      <c r="BW333" s="97"/>
      <c r="BX333" s="110"/>
      <c r="BY333" s="88"/>
      <c r="BZ333" s="99"/>
      <c r="CA333" s="100" t="s">
        <v>2509</v>
      </c>
      <c r="CB333" s="101" t="s">
        <v>34</v>
      </c>
      <c r="CC333" s="101">
        <v>51</v>
      </c>
      <c r="CD333" s="100">
        <v>8.9666666666666668</v>
      </c>
      <c r="CE333" s="103"/>
      <c r="CF333" s="101" t="s">
        <v>835</v>
      </c>
      <c r="CG333" s="101">
        <v>5.7960000000000003</v>
      </c>
      <c r="CH333" s="101"/>
      <c r="CI333" s="104"/>
      <c r="CJ333" s="105" t="s">
        <v>34</v>
      </c>
    </row>
    <row r="334" spans="50:88" x14ac:dyDescent="0.2">
      <c r="AX334" s="8"/>
      <c r="AY334" s="8"/>
      <c r="AZ334" s="8"/>
      <c r="BA334" s="8"/>
      <c r="BI334" s="8"/>
      <c r="BU334" s="59" t="s">
        <v>542</v>
      </c>
      <c r="BV334" s="48" t="s">
        <v>2012</v>
      </c>
      <c r="BW334" s="97"/>
      <c r="BX334" s="110"/>
      <c r="BY334" s="88"/>
      <c r="BZ334" s="99"/>
      <c r="CA334" s="100" t="s">
        <v>2510</v>
      </c>
      <c r="CB334" s="101" t="s">
        <v>1298</v>
      </c>
      <c r="CC334" s="101">
        <v>138</v>
      </c>
      <c r="CD334" s="100">
        <v>11.383333333333335</v>
      </c>
      <c r="CE334" s="103"/>
      <c r="CF334" s="101" t="s">
        <v>835</v>
      </c>
      <c r="CG334" s="101">
        <v>5.7960000000000003</v>
      </c>
      <c r="CH334" s="101"/>
      <c r="CI334" s="104"/>
      <c r="CJ334" s="105" t="s">
        <v>1298</v>
      </c>
    </row>
    <row r="335" spans="50:88" x14ac:dyDescent="0.2">
      <c r="AX335" s="8"/>
      <c r="AY335" s="8"/>
      <c r="AZ335" s="8"/>
      <c r="BA335" s="8"/>
      <c r="BI335" s="8"/>
      <c r="BU335" s="59" t="s">
        <v>543</v>
      </c>
      <c r="BV335" s="48" t="s">
        <v>2014</v>
      </c>
      <c r="BW335" s="97"/>
      <c r="BX335" s="110"/>
      <c r="BY335" s="88"/>
      <c r="BZ335" s="99"/>
      <c r="CA335" s="100" t="s">
        <v>2511</v>
      </c>
      <c r="CB335" s="101" t="s">
        <v>1299</v>
      </c>
      <c r="CC335" s="101">
        <v>139</v>
      </c>
      <c r="CD335" s="100">
        <v>14.766666666666666</v>
      </c>
      <c r="CE335" s="103"/>
      <c r="CF335" s="101" t="s">
        <v>835</v>
      </c>
      <c r="CG335" s="101">
        <v>5.7960000000000003</v>
      </c>
      <c r="CH335" s="101"/>
      <c r="CI335" s="104"/>
      <c r="CJ335" s="105" t="s">
        <v>1299</v>
      </c>
    </row>
    <row r="336" spans="50:88" x14ac:dyDescent="0.2">
      <c r="AX336" s="8"/>
      <c r="AY336" s="8"/>
      <c r="AZ336" s="8"/>
      <c r="BA336" s="8"/>
      <c r="BI336" s="8"/>
      <c r="BU336" s="59" t="s">
        <v>544</v>
      </c>
      <c r="BV336" s="48" t="s">
        <v>2016</v>
      </c>
      <c r="BW336" s="97"/>
      <c r="BX336" s="110"/>
      <c r="BY336" s="88"/>
      <c r="BZ336" s="99"/>
      <c r="CA336" s="100" t="s">
        <v>2512</v>
      </c>
      <c r="CB336" s="101" t="s">
        <v>1300</v>
      </c>
      <c r="CC336" s="101">
        <v>140</v>
      </c>
      <c r="CD336" s="100">
        <v>13.816666666666666</v>
      </c>
      <c r="CE336" s="103"/>
      <c r="CF336" s="101" t="s">
        <v>835</v>
      </c>
      <c r="CG336" s="101">
        <v>5.7960000000000003</v>
      </c>
      <c r="CH336" s="101"/>
      <c r="CI336" s="104"/>
      <c r="CJ336" s="105" t="s">
        <v>1300</v>
      </c>
    </row>
    <row r="337" spans="50:88" x14ac:dyDescent="0.2">
      <c r="AX337" s="8"/>
      <c r="AY337" s="8"/>
      <c r="AZ337" s="8"/>
      <c r="BA337" s="8"/>
      <c r="BI337" s="8"/>
      <c r="BU337" s="59" t="s">
        <v>1169</v>
      </c>
      <c r="BV337" s="48" t="s">
        <v>2018</v>
      </c>
      <c r="BW337" s="97"/>
      <c r="BX337" s="110"/>
      <c r="BY337" s="88"/>
      <c r="BZ337" s="99"/>
      <c r="CA337" s="100" t="s">
        <v>2513</v>
      </c>
      <c r="CB337" s="101" t="s">
        <v>35</v>
      </c>
      <c r="CC337" s="101">
        <v>56</v>
      </c>
      <c r="CD337" s="100">
        <v>12.966666666666667</v>
      </c>
      <c r="CE337" s="103"/>
      <c r="CF337" s="101" t="s">
        <v>835</v>
      </c>
      <c r="CG337" s="101">
        <v>5.7960000000000003</v>
      </c>
      <c r="CH337" s="101"/>
      <c r="CI337" s="104"/>
      <c r="CJ337" s="105" t="s">
        <v>35</v>
      </c>
    </row>
    <row r="338" spans="50:88" x14ac:dyDescent="0.2">
      <c r="AX338" s="8"/>
      <c r="AY338" s="8"/>
      <c r="AZ338" s="8"/>
      <c r="BA338" s="8"/>
      <c r="BI338" s="8"/>
      <c r="BU338" s="59" t="s">
        <v>1620</v>
      </c>
      <c r="BV338" s="48" t="s">
        <v>2020</v>
      </c>
      <c r="BW338" s="97"/>
      <c r="BX338" s="110"/>
      <c r="BY338" s="88"/>
      <c r="BZ338" s="99"/>
      <c r="CA338" s="100" t="s">
        <v>2514</v>
      </c>
      <c r="CB338" s="101" t="s">
        <v>1301</v>
      </c>
      <c r="CC338" s="101">
        <v>141</v>
      </c>
      <c r="CD338" s="100">
        <v>15.158333333333335</v>
      </c>
      <c r="CE338" s="103"/>
      <c r="CF338" s="101" t="s">
        <v>835</v>
      </c>
      <c r="CG338" s="101">
        <v>5.7960000000000003</v>
      </c>
      <c r="CH338" s="101"/>
      <c r="CI338" s="104"/>
      <c r="CJ338" s="105" t="s">
        <v>1301</v>
      </c>
    </row>
    <row r="339" spans="50:88" x14ac:dyDescent="0.2">
      <c r="AX339" s="8"/>
      <c r="AY339" s="8"/>
      <c r="AZ339" s="8"/>
      <c r="BA339" s="8"/>
      <c r="BI339" s="8"/>
      <c r="BU339" s="59" t="s">
        <v>1621</v>
      </c>
      <c r="BV339" s="48" t="s">
        <v>2022</v>
      </c>
      <c r="BW339" s="97"/>
      <c r="BX339" s="110"/>
      <c r="BY339" s="88"/>
      <c r="BZ339" s="99"/>
      <c r="CA339" s="100" t="s">
        <v>2515</v>
      </c>
      <c r="CB339" s="101" t="s">
        <v>1302</v>
      </c>
      <c r="CC339" s="101">
        <v>142</v>
      </c>
      <c r="CD339" s="100">
        <v>14.258333333333333</v>
      </c>
      <c r="CE339" s="103"/>
      <c r="CF339" s="101" t="s">
        <v>835</v>
      </c>
      <c r="CG339" s="101">
        <v>5.7960000000000003</v>
      </c>
      <c r="CH339" s="101"/>
      <c r="CI339" s="104"/>
      <c r="CJ339" s="105" t="s">
        <v>1302</v>
      </c>
    </row>
    <row r="340" spans="50:88" x14ac:dyDescent="0.2">
      <c r="AX340" s="8"/>
      <c r="AY340" s="8"/>
      <c r="AZ340" s="8"/>
      <c r="BA340" s="8"/>
      <c r="BI340" s="8"/>
      <c r="BU340" s="59" t="s">
        <v>1622</v>
      </c>
      <c r="BV340" s="48" t="s">
        <v>2024</v>
      </c>
      <c r="BW340" s="97"/>
      <c r="BX340" s="110"/>
      <c r="BY340" s="88"/>
      <c r="BZ340" s="99"/>
      <c r="CA340" s="100" t="s">
        <v>2516</v>
      </c>
      <c r="CB340" s="101" t="s">
        <v>1303</v>
      </c>
      <c r="CC340" s="101">
        <v>143</v>
      </c>
      <c r="CD340" s="100">
        <v>10.616666666666667</v>
      </c>
      <c r="CE340" s="103"/>
      <c r="CF340" s="101" t="s">
        <v>835</v>
      </c>
      <c r="CG340" s="101">
        <v>5.7960000000000003</v>
      </c>
      <c r="CH340" s="101"/>
      <c r="CI340" s="104"/>
      <c r="CJ340" s="105" t="s">
        <v>1303</v>
      </c>
    </row>
    <row r="341" spans="50:88" x14ac:dyDescent="0.2">
      <c r="AX341" s="8"/>
      <c r="AY341" s="8"/>
      <c r="AZ341" s="8"/>
      <c r="BA341" s="8"/>
      <c r="BI341" s="8"/>
      <c r="BU341" s="59" t="s">
        <v>1646</v>
      </c>
      <c r="BV341" s="48" t="s">
        <v>2026</v>
      </c>
      <c r="BW341" s="97"/>
      <c r="BX341" s="110"/>
      <c r="BY341" s="88"/>
      <c r="BZ341" s="99"/>
      <c r="CA341" s="100" t="s">
        <v>2517</v>
      </c>
      <c r="CB341" s="101" t="s">
        <v>1304</v>
      </c>
      <c r="CC341" s="101">
        <v>144</v>
      </c>
      <c r="CD341" s="100">
        <v>10.616666666666667</v>
      </c>
      <c r="CE341" s="103"/>
      <c r="CF341" s="101" t="s">
        <v>835</v>
      </c>
      <c r="CG341" s="101">
        <v>5.7960000000000003</v>
      </c>
      <c r="CH341" s="101"/>
      <c r="CI341" s="104"/>
      <c r="CJ341" s="105" t="s">
        <v>1304</v>
      </c>
    </row>
    <row r="342" spans="50:88" x14ac:dyDescent="0.2">
      <c r="AX342" s="8"/>
      <c r="AY342" s="8"/>
      <c r="AZ342" s="8"/>
      <c r="BA342" s="8"/>
      <c r="BI342" s="8"/>
      <c r="BT342" s="75"/>
      <c r="BU342" s="59" t="s">
        <v>1647</v>
      </c>
      <c r="BV342" s="48" t="s">
        <v>2028</v>
      </c>
      <c r="BW342" s="97"/>
      <c r="BX342" s="110"/>
      <c r="BY342" s="88"/>
      <c r="BZ342" s="99"/>
      <c r="CA342" s="100" t="s">
        <v>2518</v>
      </c>
      <c r="CB342" s="101" t="s">
        <v>1305</v>
      </c>
      <c r="CC342" s="101">
        <v>145</v>
      </c>
      <c r="CD342" s="100">
        <v>13.816666666666666</v>
      </c>
      <c r="CE342" s="103"/>
      <c r="CF342" s="101" t="s">
        <v>835</v>
      </c>
      <c r="CG342" s="101">
        <v>5.7960000000000003</v>
      </c>
      <c r="CH342" s="101"/>
      <c r="CI342" s="104"/>
      <c r="CJ342" s="105" t="s">
        <v>1305</v>
      </c>
    </row>
    <row r="343" spans="50:88" x14ac:dyDescent="0.2">
      <c r="AX343" s="8"/>
      <c r="AY343" s="8"/>
      <c r="AZ343" s="8"/>
      <c r="BA343" s="8"/>
      <c r="BI343" s="8"/>
      <c r="BU343" s="58" t="s">
        <v>2146</v>
      </c>
      <c r="BV343" s="48" t="s">
        <v>1648</v>
      </c>
      <c r="BW343" s="97"/>
      <c r="BX343" s="110"/>
      <c r="BY343" s="88"/>
      <c r="BZ343" s="99"/>
      <c r="CA343" s="100" t="s">
        <v>2519</v>
      </c>
      <c r="CB343" s="101" t="s">
        <v>1306</v>
      </c>
      <c r="CC343" s="101">
        <v>146</v>
      </c>
      <c r="CD343" s="100">
        <v>12.283333333333333</v>
      </c>
      <c r="CE343" s="103"/>
      <c r="CF343" s="101" t="s">
        <v>835</v>
      </c>
      <c r="CG343" s="101">
        <v>5.7960000000000003</v>
      </c>
      <c r="CH343" s="101"/>
      <c r="CI343" s="104"/>
      <c r="CJ343" s="105" t="s">
        <v>1306</v>
      </c>
    </row>
    <row r="344" spans="50:88" x14ac:dyDescent="0.2">
      <c r="AX344" s="8"/>
      <c r="AY344" s="8"/>
      <c r="AZ344" s="8"/>
      <c r="BA344" s="8"/>
      <c r="BI344" s="8"/>
      <c r="BU344" s="58" t="s">
        <v>2147</v>
      </c>
      <c r="BV344" s="48" t="s">
        <v>1649</v>
      </c>
      <c r="BW344" s="97"/>
      <c r="BX344" s="110"/>
      <c r="BY344" s="88"/>
      <c r="BZ344" s="99"/>
      <c r="CA344" s="100" t="s">
        <v>2520</v>
      </c>
      <c r="CB344" s="101" t="s">
        <v>36</v>
      </c>
      <c r="CC344" s="101">
        <v>77</v>
      </c>
      <c r="CD344" s="100">
        <v>14.175000000000002</v>
      </c>
      <c r="CE344" s="103"/>
      <c r="CF344" s="101" t="s">
        <v>835</v>
      </c>
      <c r="CG344" s="101">
        <v>5.7960000000000003</v>
      </c>
      <c r="CH344" s="101"/>
      <c r="CI344" s="104"/>
      <c r="CJ344" s="105" t="s">
        <v>36</v>
      </c>
    </row>
    <row r="345" spans="50:88" x14ac:dyDescent="0.2">
      <c r="AX345" s="8"/>
      <c r="AY345" s="8"/>
      <c r="AZ345" s="8"/>
      <c r="BA345" s="8"/>
      <c r="BI345" s="8"/>
      <c r="BU345" s="58" t="s">
        <v>2148</v>
      </c>
      <c r="BV345" s="53" t="s">
        <v>1236</v>
      </c>
      <c r="BW345" s="97"/>
      <c r="BX345" s="110"/>
      <c r="BY345" s="88"/>
      <c r="BZ345" s="99"/>
      <c r="CA345" s="100" t="s">
        <v>2521</v>
      </c>
      <c r="CB345" s="101" t="s">
        <v>1307</v>
      </c>
      <c r="CC345" s="101">
        <v>147</v>
      </c>
      <c r="CD345" s="100">
        <v>13.816666666666666</v>
      </c>
      <c r="CE345" s="103"/>
      <c r="CF345" s="101" t="s">
        <v>835</v>
      </c>
      <c r="CG345" s="101">
        <v>5.7960000000000003</v>
      </c>
      <c r="CH345" s="101"/>
      <c r="CI345" s="104"/>
      <c r="CJ345" s="105" t="s">
        <v>1307</v>
      </c>
    </row>
    <row r="346" spans="50:88" x14ac:dyDescent="0.2">
      <c r="AX346" s="8"/>
      <c r="AY346" s="8"/>
      <c r="AZ346" s="8"/>
      <c r="BA346" s="8"/>
      <c r="BI346" s="8"/>
      <c r="BU346" s="58" t="s">
        <v>2149</v>
      </c>
      <c r="BV346" s="53" t="s">
        <v>1237</v>
      </c>
      <c r="BW346" s="97"/>
      <c r="BX346" s="110"/>
      <c r="BY346" s="88"/>
      <c r="BZ346" s="99"/>
      <c r="CA346" s="100" t="s">
        <v>2522</v>
      </c>
      <c r="CB346" s="101" t="s">
        <v>1308</v>
      </c>
      <c r="CC346" s="101">
        <v>148</v>
      </c>
      <c r="CD346" s="100">
        <v>14.175000000000002</v>
      </c>
      <c r="CE346" s="103"/>
      <c r="CF346" s="101" t="s">
        <v>835</v>
      </c>
      <c r="CG346" s="101">
        <v>5.7960000000000003</v>
      </c>
      <c r="CH346" s="101"/>
      <c r="CI346" s="104"/>
      <c r="CJ346" s="105" t="s">
        <v>1308</v>
      </c>
    </row>
    <row r="347" spans="50:88" x14ac:dyDescent="0.2">
      <c r="AX347" s="8"/>
      <c r="AY347" s="8"/>
      <c r="AZ347" s="8"/>
      <c r="BA347" s="8"/>
      <c r="BI347" s="8"/>
      <c r="BU347" s="58" t="s">
        <v>2150</v>
      </c>
      <c r="BV347" s="53" t="s">
        <v>1627</v>
      </c>
      <c r="BW347" s="97"/>
      <c r="BX347" s="110"/>
      <c r="BY347" s="88"/>
      <c r="BZ347" s="99"/>
      <c r="CA347" s="100" t="s">
        <v>2523</v>
      </c>
      <c r="CB347" s="101" t="s">
        <v>1309</v>
      </c>
      <c r="CC347" s="101">
        <v>149</v>
      </c>
      <c r="CD347" s="100">
        <v>13.3</v>
      </c>
      <c r="CE347" s="103"/>
      <c r="CF347" s="101" t="s">
        <v>835</v>
      </c>
      <c r="CG347" s="101">
        <v>5.7960000000000003</v>
      </c>
      <c r="CH347" s="101"/>
      <c r="CI347" s="104"/>
      <c r="CJ347" s="105" t="s">
        <v>1309</v>
      </c>
    </row>
    <row r="348" spans="50:88" x14ac:dyDescent="0.2">
      <c r="AX348" s="8"/>
      <c r="AY348" s="8"/>
      <c r="AZ348" s="8"/>
      <c r="BA348" s="8"/>
      <c r="BI348" s="8"/>
      <c r="BU348" s="58" t="s">
        <v>2151</v>
      </c>
      <c r="BV348" s="53" t="s">
        <v>1628</v>
      </c>
      <c r="BW348" s="97"/>
      <c r="BX348" s="110"/>
      <c r="BY348" s="88"/>
      <c r="BZ348" s="99"/>
      <c r="CA348" s="100" t="s">
        <v>2524</v>
      </c>
      <c r="CB348" s="101" t="s">
        <v>1310</v>
      </c>
      <c r="CC348" s="101">
        <v>150</v>
      </c>
      <c r="CD348" s="100">
        <v>14.175000000000002</v>
      </c>
      <c r="CE348" s="103"/>
      <c r="CF348" s="101" t="s">
        <v>835</v>
      </c>
      <c r="CG348" s="101">
        <v>5.7960000000000003</v>
      </c>
      <c r="CH348" s="101"/>
      <c r="CI348" s="104"/>
      <c r="CJ348" s="105" t="s">
        <v>1310</v>
      </c>
    </row>
    <row r="349" spans="50:88" x14ac:dyDescent="0.2">
      <c r="AX349" s="8"/>
      <c r="AY349" s="8"/>
      <c r="AZ349" s="8"/>
      <c r="BA349" s="8"/>
      <c r="BI349" s="8"/>
      <c r="BU349" s="58" t="s">
        <v>2152</v>
      </c>
      <c r="BV349" s="53" t="s">
        <v>1629</v>
      </c>
      <c r="BW349" s="97"/>
      <c r="BX349" s="110"/>
      <c r="BY349" s="88"/>
      <c r="BZ349" s="99"/>
      <c r="CA349" s="100" t="s">
        <v>2525</v>
      </c>
      <c r="CB349" s="101" t="s">
        <v>1311</v>
      </c>
      <c r="CC349" s="101">
        <v>151</v>
      </c>
      <c r="CD349" s="100">
        <v>14.450000000000001</v>
      </c>
      <c r="CE349" s="103"/>
      <c r="CF349" s="101" t="s">
        <v>835</v>
      </c>
      <c r="CG349" s="101">
        <v>5.7960000000000003</v>
      </c>
      <c r="CH349" s="101"/>
      <c r="CI349" s="104"/>
      <c r="CJ349" s="105" t="s">
        <v>1311</v>
      </c>
    </row>
    <row r="350" spans="50:88" x14ac:dyDescent="0.2">
      <c r="AX350" s="8"/>
      <c r="AY350" s="8"/>
      <c r="AZ350" s="8"/>
      <c r="BA350" s="8"/>
      <c r="BI350" s="8"/>
      <c r="BU350" s="58" t="s">
        <v>2153</v>
      </c>
      <c r="BV350" s="53" t="s">
        <v>1630</v>
      </c>
      <c r="BW350" s="97"/>
      <c r="BX350" s="110"/>
      <c r="BY350" s="88"/>
      <c r="BZ350" s="99"/>
      <c r="CA350" s="100" t="s">
        <v>2526</v>
      </c>
      <c r="CB350" s="101" t="s">
        <v>1312</v>
      </c>
      <c r="CC350" s="101">
        <v>152</v>
      </c>
      <c r="CD350" s="100">
        <v>14.175000000000002</v>
      </c>
      <c r="CE350" s="103"/>
      <c r="CF350" s="101" t="s">
        <v>835</v>
      </c>
      <c r="CG350" s="101">
        <v>5.7960000000000003</v>
      </c>
      <c r="CH350" s="101"/>
      <c r="CI350" s="104"/>
      <c r="CJ350" s="105" t="s">
        <v>1312</v>
      </c>
    </row>
    <row r="351" spans="50:88" x14ac:dyDescent="0.2">
      <c r="AX351" s="8"/>
      <c r="AY351" s="8"/>
      <c r="AZ351" s="8"/>
      <c r="BA351" s="8"/>
      <c r="BI351" s="8"/>
      <c r="BU351" s="58" t="s">
        <v>2154</v>
      </c>
      <c r="BV351" s="53" t="s">
        <v>2057</v>
      </c>
      <c r="BW351" s="97"/>
      <c r="BX351" s="110"/>
      <c r="BY351" s="88"/>
      <c r="BZ351" s="99"/>
      <c r="CA351" s="100" t="s">
        <v>2527</v>
      </c>
      <c r="CB351" s="101" t="s">
        <v>1313</v>
      </c>
      <c r="CC351" s="101">
        <v>153</v>
      </c>
      <c r="CD351" s="100">
        <v>13.3</v>
      </c>
      <c r="CE351" s="103"/>
      <c r="CF351" s="101" t="s">
        <v>835</v>
      </c>
      <c r="CG351" s="101">
        <v>5.7960000000000003</v>
      </c>
      <c r="CH351" s="101"/>
      <c r="CI351" s="104"/>
      <c r="CJ351" s="105" t="s">
        <v>1313</v>
      </c>
    </row>
    <row r="352" spans="50:88" x14ac:dyDescent="0.2">
      <c r="AX352" s="8"/>
      <c r="AY352" s="8"/>
      <c r="AZ352" s="8"/>
      <c r="BA352" s="8"/>
      <c r="BI352" s="8"/>
      <c r="BU352" s="58" t="s">
        <v>2155</v>
      </c>
      <c r="BV352" s="53" t="s">
        <v>1267</v>
      </c>
      <c r="BW352" s="97"/>
      <c r="BX352" s="110"/>
      <c r="BY352" s="88"/>
      <c r="BZ352" s="99"/>
      <c r="CA352" s="100" t="s">
        <v>2528</v>
      </c>
      <c r="CB352" s="101" t="s">
        <v>1314</v>
      </c>
      <c r="CC352" s="101">
        <v>154</v>
      </c>
      <c r="CD352" s="100">
        <v>13.3</v>
      </c>
      <c r="CE352" s="103"/>
      <c r="CF352" s="101" t="s">
        <v>835</v>
      </c>
      <c r="CG352" s="101">
        <v>5.7960000000000003</v>
      </c>
      <c r="CH352" s="101"/>
      <c r="CI352" s="104"/>
      <c r="CJ352" s="105" t="s">
        <v>1314</v>
      </c>
    </row>
    <row r="353" spans="50:88" x14ac:dyDescent="0.2">
      <c r="AX353" s="8"/>
      <c r="AY353" s="8"/>
      <c r="AZ353" s="8"/>
      <c r="BA353" s="8"/>
      <c r="BI353" s="8"/>
      <c r="BU353" s="58" t="s">
        <v>2156</v>
      </c>
      <c r="BV353" s="53" t="s">
        <v>1268</v>
      </c>
      <c r="BW353" s="97"/>
      <c r="BX353" s="110"/>
      <c r="BY353" s="88"/>
      <c r="BZ353" s="99"/>
      <c r="CA353" s="100" t="s">
        <v>2529</v>
      </c>
      <c r="CB353" s="101" t="s">
        <v>1315</v>
      </c>
      <c r="CC353" s="101">
        <v>155</v>
      </c>
      <c r="CD353" s="100">
        <v>14.175000000000002</v>
      </c>
      <c r="CE353" s="103"/>
      <c r="CF353" s="101" t="s">
        <v>835</v>
      </c>
      <c r="CG353" s="101">
        <v>5.7960000000000003</v>
      </c>
      <c r="CH353" s="101"/>
      <c r="CI353" s="104"/>
      <c r="CJ353" s="105" t="s">
        <v>1315</v>
      </c>
    </row>
    <row r="354" spans="50:88" x14ac:dyDescent="0.2">
      <c r="AX354" s="8"/>
      <c r="AY354" s="8"/>
      <c r="AZ354" s="8"/>
      <c r="BA354" s="8"/>
      <c r="BI354" s="8"/>
      <c r="BU354" s="58" t="s">
        <v>2157</v>
      </c>
      <c r="BV354" s="53" t="s">
        <v>649</v>
      </c>
      <c r="BW354" s="97"/>
      <c r="BX354" s="110"/>
      <c r="BY354" s="88"/>
      <c r="BZ354" s="99"/>
      <c r="CA354" s="100" t="s">
        <v>2530</v>
      </c>
      <c r="CB354" s="101" t="s">
        <v>37</v>
      </c>
      <c r="CC354" s="101">
        <v>78</v>
      </c>
      <c r="CD354" s="100">
        <v>14.175000000000002</v>
      </c>
      <c r="CE354" s="103"/>
      <c r="CF354" s="101" t="s">
        <v>835</v>
      </c>
      <c r="CG354" s="101">
        <v>5.7960000000000003</v>
      </c>
      <c r="CH354" s="101"/>
      <c r="CI354" s="104"/>
      <c r="CJ354" s="105" t="s">
        <v>37</v>
      </c>
    </row>
    <row r="355" spans="50:88" x14ac:dyDescent="0.2">
      <c r="AX355" s="8"/>
      <c r="AY355" s="8"/>
      <c r="AZ355" s="8"/>
      <c r="BA355" s="8"/>
      <c r="BI355" s="8"/>
      <c r="BU355" s="58" t="s">
        <v>2158</v>
      </c>
      <c r="BV355" s="53" t="s">
        <v>650</v>
      </c>
      <c r="BW355" s="97"/>
      <c r="BX355" s="110"/>
      <c r="BY355" s="88"/>
      <c r="BZ355" s="99"/>
      <c r="CA355" s="100" t="s">
        <v>2531</v>
      </c>
      <c r="CB355" s="101" t="s">
        <v>1316</v>
      </c>
      <c r="CC355" s="101">
        <v>386</v>
      </c>
      <c r="CD355" s="100">
        <v>12.666666666666666</v>
      </c>
      <c r="CE355" s="103"/>
      <c r="CF355" s="101" t="s">
        <v>835</v>
      </c>
      <c r="CG355" s="101">
        <v>5.7960000000000003</v>
      </c>
      <c r="CH355" s="101"/>
      <c r="CI355" s="104"/>
      <c r="CJ355" s="105" t="s">
        <v>1316</v>
      </c>
    </row>
    <row r="356" spans="50:88" x14ac:dyDescent="0.2">
      <c r="AX356" s="8"/>
      <c r="AY356" s="8"/>
      <c r="AZ356" s="8"/>
      <c r="BA356" s="8"/>
      <c r="BI356" s="8"/>
      <c r="BU356" s="58" t="s">
        <v>2159</v>
      </c>
      <c r="BV356" s="53" t="s">
        <v>651</v>
      </c>
      <c r="BW356" s="97"/>
      <c r="BX356" s="110"/>
      <c r="BY356" s="88"/>
      <c r="BZ356" s="99"/>
      <c r="CA356" s="100" t="s">
        <v>2532</v>
      </c>
      <c r="CB356" s="101" t="s">
        <v>1317</v>
      </c>
      <c r="CC356" s="101">
        <v>387</v>
      </c>
      <c r="CD356" s="100">
        <v>10.891666666666667</v>
      </c>
      <c r="CE356" s="103"/>
      <c r="CF356" s="101" t="s">
        <v>835</v>
      </c>
      <c r="CG356" s="101">
        <v>5.7960000000000003</v>
      </c>
      <c r="CH356" s="101"/>
      <c r="CI356" s="104"/>
      <c r="CJ356" s="105" t="s">
        <v>1317</v>
      </c>
    </row>
    <row r="357" spans="50:88" x14ac:dyDescent="0.2">
      <c r="AX357" s="8"/>
      <c r="AY357" s="8"/>
      <c r="AZ357" s="8"/>
      <c r="BA357" s="8"/>
      <c r="BI357" s="8"/>
      <c r="BU357" s="58" t="s">
        <v>2160</v>
      </c>
      <c r="BV357" s="53" t="s">
        <v>1207</v>
      </c>
      <c r="BW357" s="97"/>
      <c r="BX357" s="110"/>
      <c r="BY357" s="88"/>
      <c r="BZ357" s="99"/>
      <c r="CA357" s="100" t="s">
        <v>2533</v>
      </c>
      <c r="CB357" s="101" t="s">
        <v>1318</v>
      </c>
      <c r="CC357" s="101">
        <v>388</v>
      </c>
      <c r="CD357" s="100">
        <v>12.691666666666668</v>
      </c>
      <c r="CE357" s="103"/>
      <c r="CF357" s="101" t="s">
        <v>835</v>
      </c>
      <c r="CG357" s="101">
        <v>5.7960000000000003</v>
      </c>
      <c r="CH357" s="101"/>
      <c r="CI357" s="104"/>
      <c r="CJ357" s="105" t="s">
        <v>1318</v>
      </c>
    </row>
    <row r="358" spans="50:88" x14ac:dyDescent="0.2">
      <c r="AX358" s="8"/>
      <c r="AY358" s="8"/>
      <c r="AZ358" s="8"/>
      <c r="BA358" s="8"/>
      <c r="BI358" s="8"/>
      <c r="BU358" s="58" t="s">
        <v>2161</v>
      </c>
      <c r="BV358" s="53" t="s">
        <v>652</v>
      </c>
      <c r="BW358" s="97"/>
      <c r="BX358" s="110"/>
      <c r="BY358" s="88"/>
      <c r="BZ358" s="99"/>
      <c r="CA358" s="100" t="s">
        <v>2534</v>
      </c>
      <c r="CB358" s="101" t="s">
        <v>1319</v>
      </c>
      <c r="CC358" s="101">
        <v>389</v>
      </c>
      <c r="CD358" s="100">
        <v>13.816666666666666</v>
      </c>
      <c r="CE358" s="103"/>
      <c r="CF358" s="101" t="s">
        <v>835</v>
      </c>
      <c r="CG358" s="101">
        <v>5.7960000000000003</v>
      </c>
      <c r="CH358" s="101"/>
      <c r="CI358" s="104"/>
      <c r="CJ358" s="105" t="s">
        <v>1319</v>
      </c>
    </row>
    <row r="359" spans="50:88" x14ac:dyDescent="0.2">
      <c r="AX359" s="8"/>
      <c r="AY359" s="8"/>
      <c r="AZ359" s="8"/>
      <c r="BA359" s="8"/>
      <c r="BI359" s="8"/>
      <c r="BU359" s="58" t="s">
        <v>2162</v>
      </c>
      <c r="BV359" s="53" t="s">
        <v>653</v>
      </c>
      <c r="BW359" s="97"/>
      <c r="BX359" s="110"/>
      <c r="BY359" s="88"/>
      <c r="BZ359" s="99"/>
      <c r="CA359" s="100" t="s">
        <v>2535</v>
      </c>
      <c r="CB359" s="101" t="s">
        <v>1320</v>
      </c>
      <c r="CC359" s="101">
        <v>390</v>
      </c>
      <c r="CD359" s="100">
        <v>11.791666666666668</v>
      </c>
      <c r="CE359" s="103"/>
      <c r="CF359" s="101" t="s">
        <v>835</v>
      </c>
      <c r="CG359" s="101">
        <v>5.7960000000000003</v>
      </c>
      <c r="CH359" s="101"/>
      <c r="CI359" s="104"/>
      <c r="CJ359" s="105" t="s">
        <v>1320</v>
      </c>
    </row>
    <row r="360" spans="50:88" x14ac:dyDescent="0.2">
      <c r="AX360" s="8"/>
      <c r="AY360" s="8"/>
      <c r="AZ360" s="8"/>
      <c r="BA360" s="8"/>
      <c r="BI360" s="8"/>
      <c r="BU360" s="58" t="s">
        <v>2163</v>
      </c>
      <c r="BV360" s="53" t="s">
        <v>654</v>
      </c>
      <c r="BW360" s="97"/>
      <c r="BX360" s="110"/>
      <c r="BY360" s="88"/>
      <c r="BZ360" s="99"/>
      <c r="CA360" s="100" t="s">
        <v>2536</v>
      </c>
      <c r="CB360" s="101" t="s">
        <v>1321</v>
      </c>
      <c r="CC360" s="101">
        <v>391</v>
      </c>
      <c r="CD360" s="100">
        <v>11.791666666666668</v>
      </c>
      <c r="CE360" s="103"/>
      <c r="CF360" s="101" t="s">
        <v>835</v>
      </c>
      <c r="CG360" s="101">
        <v>5.7960000000000003</v>
      </c>
      <c r="CH360" s="101"/>
      <c r="CI360" s="104"/>
      <c r="CJ360" s="105" t="s">
        <v>1321</v>
      </c>
    </row>
    <row r="361" spans="50:88" x14ac:dyDescent="0.2">
      <c r="AX361" s="8"/>
      <c r="AY361" s="8"/>
      <c r="AZ361" s="8"/>
      <c r="BA361" s="8"/>
      <c r="BI361" s="8"/>
      <c r="BU361" s="58" t="s">
        <v>2164</v>
      </c>
      <c r="BV361" s="53" t="s">
        <v>655</v>
      </c>
      <c r="BW361" s="97"/>
      <c r="BX361" s="110"/>
      <c r="BY361" s="88"/>
      <c r="BZ361" s="99"/>
      <c r="CA361" s="100" t="s">
        <v>2537</v>
      </c>
      <c r="CB361" s="101" t="s">
        <v>1322</v>
      </c>
      <c r="CC361" s="101">
        <v>392</v>
      </c>
      <c r="CD361" s="100">
        <v>11.791666666666668</v>
      </c>
      <c r="CE361" s="103"/>
      <c r="CF361" s="101" t="s">
        <v>835</v>
      </c>
      <c r="CG361" s="101">
        <v>5.7960000000000003</v>
      </c>
      <c r="CH361" s="101"/>
      <c r="CI361" s="104"/>
      <c r="CJ361" s="105" t="s">
        <v>1322</v>
      </c>
    </row>
    <row r="362" spans="50:88" x14ac:dyDescent="0.2">
      <c r="AX362" s="8"/>
      <c r="AY362" s="8"/>
      <c r="AZ362" s="8"/>
      <c r="BA362" s="8"/>
      <c r="BI362" s="8"/>
      <c r="BU362" s="58" t="s">
        <v>2165</v>
      </c>
      <c r="BV362" s="53" t="s">
        <v>656</v>
      </c>
      <c r="BW362" s="97"/>
      <c r="BX362" s="110"/>
      <c r="BY362" s="88"/>
      <c r="BZ362" s="99"/>
      <c r="CA362" s="100" t="s">
        <v>2538</v>
      </c>
      <c r="CB362" s="101" t="s">
        <v>1323</v>
      </c>
      <c r="CC362" s="101">
        <v>393</v>
      </c>
      <c r="CD362" s="100">
        <v>10.916666666666666</v>
      </c>
      <c r="CE362" s="103"/>
      <c r="CF362" s="101" t="s">
        <v>835</v>
      </c>
      <c r="CG362" s="101">
        <v>5.7960000000000003</v>
      </c>
      <c r="CH362" s="101"/>
      <c r="CI362" s="104"/>
      <c r="CJ362" s="105" t="s">
        <v>1323</v>
      </c>
    </row>
    <row r="363" spans="50:88" x14ac:dyDescent="0.2">
      <c r="AX363" s="8"/>
      <c r="AY363" s="8"/>
      <c r="AZ363" s="8"/>
      <c r="BA363" s="8"/>
      <c r="BI363" s="8"/>
      <c r="BU363" s="58" t="s">
        <v>2166</v>
      </c>
      <c r="BV363" s="53" t="s">
        <v>553</v>
      </c>
      <c r="BW363" s="97"/>
      <c r="BX363" s="110"/>
      <c r="BY363" s="88"/>
      <c r="BZ363" s="99"/>
      <c r="CA363" s="100" t="s">
        <v>2539</v>
      </c>
      <c r="CB363" s="101" t="s">
        <v>1324</v>
      </c>
      <c r="CC363" s="101">
        <v>394</v>
      </c>
      <c r="CD363" s="100">
        <v>14.258333333333333</v>
      </c>
      <c r="CE363" s="103"/>
      <c r="CF363" s="101" t="s">
        <v>835</v>
      </c>
      <c r="CG363" s="101">
        <v>5.7960000000000003</v>
      </c>
      <c r="CH363" s="101"/>
      <c r="CI363" s="104"/>
      <c r="CJ363" s="105" t="s">
        <v>1324</v>
      </c>
    </row>
    <row r="364" spans="50:88" x14ac:dyDescent="0.2">
      <c r="AX364" s="8"/>
      <c r="AY364" s="8"/>
      <c r="AZ364" s="8"/>
      <c r="BA364" s="8"/>
      <c r="BI364" s="8"/>
      <c r="BU364" s="58" t="s">
        <v>2167</v>
      </c>
      <c r="BV364" s="53" t="s">
        <v>554</v>
      </c>
      <c r="BW364" s="97"/>
      <c r="BX364" s="110"/>
      <c r="BY364" s="88"/>
      <c r="BZ364" s="99"/>
      <c r="CA364" s="100" t="s">
        <v>2540</v>
      </c>
      <c r="CB364" s="101" t="s">
        <v>38</v>
      </c>
      <c r="CC364" s="101">
        <v>97</v>
      </c>
      <c r="CD364" s="100">
        <v>12.966666666666667</v>
      </c>
      <c r="CE364" s="103"/>
      <c r="CF364" s="101" t="s">
        <v>835</v>
      </c>
      <c r="CG364" s="101">
        <v>5.7960000000000003</v>
      </c>
      <c r="CH364" s="101"/>
      <c r="CI364" s="104"/>
      <c r="CJ364" s="105" t="s">
        <v>38</v>
      </c>
    </row>
    <row r="365" spans="50:88" x14ac:dyDescent="0.2">
      <c r="AX365" s="8"/>
      <c r="AY365" s="8"/>
      <c r="AZ365" s="8"/>
      <c r="BA365" s="8"/>
      <c r="BI365" s="8"/>
      <c r="BU365" s="58" t="s">
        <v>2168</v>
      </c>
      <c r="BV365" s="53" t="s">
        <v>555</v>
      </c>
      <c r="BW365" s="97"/>
      <c r="BX365" s="110"/>
      <c r="BY365" s="88"/>
      <c r="BZ365" s="99"/>
      <c r="CA365" s="100" t="s">
        <v>2541</v>
      </c>
      <c r="CB365" s="101" t="s">
        <v>1325</v>
      </c>
      <c r="CC365" s="101">
        <v>395</v>
      </c>
      <c r="CD365" s="100">
        <v>14.358333333333334</v>
      </c>
      <c r="CE365" s="103"/>
      <c r="CF365" s="101" t="s">
        <v>835</v>
      </c>
      <c r="CG365" s="101">
        <v>5.7960000000000003</v>
      </c>
      <c r="CH365" s="101"/>
      <c r="CI365" s="104"/>
      <c r="CJ365" s="105" t="s">
        <v>1325</v>
      </c>
    </row>
    <row r="366" spans="50:88" x14ac:dyDescent="0.2">
      <c r="AX366" s="8"/>
      <c r="AY366" s="8"/>
      <c r="AZ366" s="8"/>
      <c r="BA366" s="8"/>
      <c r="BI366" s="8"/>
      <c r="BU366" s="58" t="s">
        <v>2169</v>
      </c>
      <c r="BV366" s="53" t="s">
        <v>556</v>
      </c>
      <c r="BW366" s="97"/>
      <c r="BX366" s="110"/>
      <c r="BY366" s="88"/>
      <c r="BZ366" s="99"/>
      <c r="CA366" s="100" t="s">
        <v>2542</v>
      </c>
      <c r="CB366" s="101" t="s">
        <v>1326</v>
      </c>
      <c r="CC366" s="101">
        <v>396</v>
      </c>
      <c r="CD366" s="100">
        <v>14.358333333333334</v>
      </c>
      <c r="CE366" s="103"/>
      <c r="CF366" s="101" t="s">
        <v>835</v>
      </c>
      <c r="CG366" s="101">
        <v>5.7960000000000003</v>
      </c>
      <c r="CH366" s="101"/>
      <c r="CI366" s="104"/>
      <c r="CJ366" s="105" t="s">
        <v>1326</v>
      </c>
    </row>
    <row r="367" spans="50:88" x14ac:dyDescent="0.2">
      <c r="AX367" s="8"/>
      <c r="AY367" s="8"/>
      <c r="AZ367" s="8"/>
      <c r="BA367" s="8"/>
      <c r="BI367" s="8"/>
      <c r="BU367" s="58" t="s">
        <v>2170</v>
      </c>
      <c r="BV367" s="53" t="s">
        <v>557</v>
      </c>
      <c r="BW367" s="97"/>
      <c r="BX367" s="110"/>
      <c r="BY367" s="88"/>
      <c r="BZ367" s="99"/>
      <c r="CA367" s="100" t="s">
        <v>2543</v>
      </c>
      <c r="CB367" s="101" t="s">
        <v>1327</v>
      </c>
      <c r="CC367" s="101">
        <v>397</v>
      </c>
      <c r="CD367" s="100">
        <v>14.258333333333333</v>
      </c>
      <c r="CE367" s="103"/>
      <c r="CF367" s="101" t="s">
        <v>835</v>
      </c>
      <c r="CG367" s="101">
        <v>5.7960000000000003</v>
      </c>
      <c r="CH367" s="101"/>
      <c r="CI367" s="104"/>
      <c r="CJ367" s="105" t="s">
        <v>1327</v>
      </c>
    </row>
    <row r="368" spans="50:88" x14ac:dyDescent="0.2">
      <c r="AX368" s="8"/>
      <c r="AY368" s="8"/>
      <c r="AZ368" s="8"/>
      <c r="BA368" s="8"/>
      <c r="BI368" s="8"/>
      <c r="BU368" s="58" t="s">
        <v>2171</v>
      </c>
      <c r="BV368" s="53" t="s">
        <v>558</v>
      </c>
      <c r="BW368" s="97"/>
      <c r="BX368" s="110"/>
      <c r="BY368" s="88"/>
      <c r="BZ368" s="99"/>
      <c r="CA368" s="100" t="s">
        <v>2544</v>
      </c>
      <c r="CB368" s="101" t="s">
        <v>39</v>
      </c>
      <c r="CC368" s="101">
        <v>99</v>
      </c>
      <c r="CD368" s="100">
        <v>14.633333333333333</v>
      </c>
      <c r="CE368" s="103"/>
      <c r="CF368" s="101" t="s">
        <v>835</v>
      </c>
      <c r="CG368" s="101">
        <v>5.7960000000000003</v>
      </c>
      <c r="CH368" s="101"/>
      <c r="CI368" s="104"/>
      <c r="CJ368" s="105" t="s">
        <v>39</v>
      </c>
    </row>
    <row r="369" spans="50:88" x14ac:dyDescent="0.2">
      <c r="AX369" s="8"/>
      <c r="AY369" s="8"/>
      <c r="AZ369" s="8"/>
      <c r="BA369" s="8"/>
      <c r="BI369" s="8"/>
      <c r="BU369" s="58" t="s">
        <v>2172</v>
      </c>
      <c r="BV369" s="53" t="s">
        <v>559</v>
      </c>
      <c r="BW369" s="97"/>
      <c r="BX369" s="110"/>
      <c r="BY369" s="88"/>
      <c r="BZ369" s="99"/>
      <c r="CA369" s="100" t="s">
        <v>2545</v>
      </c>
      <c r="CB369" s="101" t="s">
        <v>1328</v>
      </c>
      <c r="CC369" s="101">
        <v>398</v>
      </c>
      <c r="CD369" s="100">
        <v>10.4</v>
      </c>
      <c r="CE369" s="103"/>
      <c r="CF369" s="101" t="s">
        <v>835</v>
      </c>
      <c r="CG369" s="101">
        <v>5.7960000000000003</v>
      </c>
      <c r="CH369" s="101"/>
      <c r="CI369" s="104"/>
      <c r="CJ369" s="105" t="s">
        <v>1328</v>
      </c>
    </row>
    <row r="370" spans="50:88" x14ac:dyDescent="0.2">
      <c r="AX370" s="8"/>
      <c r="AY370" s="8"/>
      <c r="AZ370" s="8"/>
      <c r="BA370" s="8"/>
      <c r="BI370" s="8"/>
      <c r="BU370" s="58" t="s">
        <v>2173</v>
      </c>
      <c r="BV370" s="53" t="s">
        <v>560</v>
      </c>
      <c r="BW370" s="97"/>
      <c r="BX370" s="110"/>
      <c r="BY370" s="88"/>
      <c r="BZ370" s="99"/>
      <c r="CA370" s="100" t="s">
        <v>2546</v>
      </c>
      <c r="CB370" s="101" t="s">
        <v>1329</v>
      </c>
      <c r="CC370" s="101">
        <v>399</v>
      </c>
      <c r="CD370" s="100">
        <v>11.791666666666668</v>
      </c>
      <c r="CE370" s="103"/>
      <c r="CF370" s="101" t="s">
        <v>835</v>
      </c>
      <c r="CG370" s="101">
        <v>5.7960000000000003</v>
      </c>
      <c r="CH370" s="101"/>
      <c r="CI370" s="104"/>
      <c r="CJ370" s="105" t="s">
        <v>1329</v>
      </c>
    </row>
    <row r="371" spans="50:88" x14ac:dyDescent="0.2">
      <c r="AX371" s="8"/>
      <c r="AY371" s="8"/>
      <c r="AZ371" s="8"/>
      <c r="BA371" s="8"/>
      <c r="BI371" s="8"/>
      <c r="BU371" s="58" t="s">
        <v>2174</v>
      </c>
      <c r="BV371" s="53" t="s">
        <v>1189</v>
      </c>
      <c r="BW371" s="97"/>
      <c r="BX371" s="110"/>
      <c r="BY371" s="88"/>
      <c r="BZ371" s="99"/>
      <c r="CA371" s="100" t="s">
        <v>2547</v>
      </c>
      <c r="CB371" s="101" t="s">
        <v>1330</v>
      </c>
      <c r="CC371" s="101">
        <v>400</v>
      </c>
      <c r="CD371" s="100">
        <v>11.791666666666668</v>
      </c>
      <c r="CE371" s="103"/>
      <c r="CF371" s="101" t="s">
        <v>835</v>
      </c>
      <c r="CG371" s="101">
        <v>5.7960000000000003</v>
      </c>
      <c r="CH371" s="101"/>
      <c r="CI371" s="104"/>
      <c r="CJ371" s="105" t="s">
        <v>1330</v>
      </c>
    </row>
    <row r="372" spans="50:88" x14ac:dyDescent="0.2">
      <c r="AX372" s="8"/>
      <c r="AY372" s="8"/>
      <c r="AZ372" s="8"/>
      <c r="BA372" s="8"/>
      <c r="BI372" s="8"/>
      <c r="BU372" s="58" t="s">
        <v>2175</v>
      </c>
      <c r="BV372" s="53" t="s">
        <v>561</v>
      </c>
      <c r="BW372" s="97"/>
      <c r="BX372" s="110"/>
      <c r="BY372" s="88"/>
      <c r="BZ372" s="99"/>
      <c r="CA372" s="100" t="s">
        <v>2548</v>
      </c>
      <c r="CB372" s="101" t="s">
        <v>40</v>
      </c>
      <c r="CC372" s="101">
        <v>102</v>
      </c>
      <c r="CD372" s="100">
        <v>8.9250000000000007</v>
      </c>
      <c r="CE372" s="103"/>
      <c r="CF372" s="101" t="s">
        <v>835</v>
      </c>
      <c r="CG372" s="101">
        <v>5.7960000000000003</v>
      </c>
      <c r="CH372" s="101"/>
      <c r="CI372" s="104"/>
      <c r="CJ372" s="105" t="s">
        <v>40</v>
      </c>
    </row>
    <row r="373" spans="50:88" x14ac:dyDescent="0.2">
      <c r="AX373" s="8"/>
      <c r="AY373" s="8"/>
      <c r="AZ373" s="8"/>
      <c r="BA373" s="8"/>
      <c r="BI373" s="8"/>
      <c r="BU373" s="58" t="s">
        <v>2176</v>
      </c>
      <c r="BV373" s="53" t="s">
        <v>1190</v>
      </c>
      <c r="BW373" s="97"/>
      <c r="BX373" s="110"/>
      <c r="BY373" s="88"/>
      <c r="BZ373" s="99"/>
      <c r="CA373" s="100" t="s">
        <v>2549</v>
      </c>
      <c r="CB373" s="101" t="s">
        <v>1331</v>
      </c>
      <c r="CC373" s="101">
        <v>401</v>
      </c>
      <c r="CD373" s="100">
        <v>10.616666666666667</v>
      </c>
      <c r="CE373" s="103"/>
      <c r="CF373" s="101" t="s">
        <v>835</v>
      </c>
      <c r="CG373" s="101">
        <v>5.7960000000000003</v>
      </c>
      <c r="CH373" s="101"/>
      <c r="CI373" s="104"/>
      <c r="CJ373" s="105" t="s">
        <v>1331</v>
      </c>
    </row>
    <row r="374" spans="50:88" x14ac:dyDescent="0.2">
      <c r="AX374" s="8"/>
      <c r="AY374" s="8"/>
      <c r="AZ374" s="8"/>
      <c r="BA374" s="8"/>
      <c r="BI374" s="8"/>
      <c r="BU374" s="58" t="s">
        <v>2177</v>
      </c>
      <c r="BV374" s="53" t="s">
        <v>562</v>
      </c>
      <c r="BW374" s="97"/>
      <c r="BX374" s="110"/>
      <c r="BY374" s="88"/>
      <c r="BZ374" s="99"/>
      <c r="CA374" s="100" t="s">
        <v>2550</v>
      </c>
      <c r="CB374" s="101" t="s">
        <v>1332</v>
      </c>
      <c r="CC374" s="101">
        <v>402</v>
      </c>
      <c r="CD374" s="100">
        <v>10.4</v>
      </c>
      <c r="CE374" s="103"/>
      <c r="CF374" s="101" t="s">
        <v>835</v>
      </c>
      <c r="CG374" s="101">
        <v>5.7960000000000003</v>
      </c>
      <c r="CH374" s="101"/>
      <c r="CI374" s="104"/>
      <c r="CJ374" s="105" t="s">
        <v>1332</v>
      </c>
    </row>
    <row r="375" spans="50:88" x14ac:dyDescent="0.2">
      <c r="AX375" s="8"/>
      <c r="AY375" s="8"/>
      <c r="AZ375" s="8"/>
      <c r="BA375" s="8"/>
      <c r="BI375" s="8"/>
      <c r="BU375" s="58" t="s">
        <v>2178</v>
      </c>
      <c r="BV375" s="53" t="s">
        <v>1264</v>
      </c>
      <c r="BW375" s="97"/>
      <c r="BX375" s="110"/>
      <c r="BY375" s="88"/>
      <c r="BZ375" s="99"/>
      <c r="CA375" s="100" t="s">
        <v>2551</v>
      </c>
      <c r="CB375" s="101" t="s">
        <v>1333</v>
      </c>
      <c r="CC375" s="101">
        <v>489</v>
      </c>
      <c r="CD375" s="100">
        <v>10.4</v>
      </c>
      <c r="CE375" s="103"/>
      <c r="CF375" s="101" t="s">
        <v>835</v>
      </c>
      <c r="CG375" s="101">
        <v>5.7960000000000003</v>
      </c>
      <c r="CH375" s="101"/>
      <c r="CI375" s="104"/>
      <c r="CJ375" s="105" t="s">
        <v>1333</v>
      </c>
    </row>
    <row r="376" spans="50:88" x14ac:dyDescent="0.2">
      <c r="AX376" s="8"/>
      <c r="AY376" s="8"/>
      <c r="AZ376" s="8"/>
      <c r="BA376" s="8"/>
      <c r="BI376" s="8"/>
      <c r="BU376" s="58" t="s">
        <v>2179</v>
      </c>
      <c r="BV376" s="53" t="s">
        <v>1265</v>
      </c>
      <c r="BW376" s="97"/>
      <c r="BX376" s="110"/>
      <c r="BY376" s="88"/>
      <c r="BZ376" s="99"/>
      <c r="CA376" s="100" t="s">
        <v>2552</v>
      </c>
      <c r="CB376" s="101" t="s">
        <v>1334</v>
      </c>
      <c r="CC376" s="101">
        <v>490</v>
      </c>
      <c r="CD376" s="100">
        <v>10.4</v>
      </c>
      <c r="CE376" s="103"/>
      <c r="CF376" s="101" t="s">
        <v>835</v>
      </c>
      <c r="CG376" s="101">
        <v>5.7960000000000003</v>
      </c>
      <c r="CH376" s="101"/>
      <c r="CI376" s="104"/>
      <c r="CJ376" s="105" t="s">
        <v>1334</v>
      </c>
    </row>
    <row r="377" spans="50:88" x14ac:dyDescent="0.2">
      <c r="AX377" s="8"/>
      <c r="AY377" s="8"/>
      <c r="AZ377" s="8"/>
      <c r="BA377" s="8"/>
      <c r="BI377" s="8"/>
      <c r="BU377" s="58" t="s">
        <v>2180</v>
      </c>
      <c r="BV377" s="53" t="s">
        <v>1191</v>
      </c>
      <c r="BW377" s="97"/>
      <c r="BX377" s="110"/>
      <c r="BY377" s="88"/>
      <c r="BZ377" s="99"/>
      <c r="CA377" s="100" t="s">
        <v>2553</v>
      </c>
      <c r="CB377" s="101" t="s">
        <v>1335</v>
      </c>
      <c r="CC377" s="101">
        <v>491</v>
      </c>
      <c r="CD377" s="100">
        <v>13.816666666666666</v>
      </c>
      <c r="CE377" s="103"/>
      <c r="CF377" s="101" t="s">
        <v>835</v>
      </c>
      <c r="CG377" s="101">
        <v>5.7960000000000003</v>
      </c>
      <c r="CH377" s="101"/>
      <c r="CI377" s="104"/>
      <c r="CJ377" s="105" t="s">
        <v>1335</v>
      </c>
    </row>
    <row r="378" spans="50:88" x14ac:dyDescent="0.2">
      <c r="AX378" s="8"/>
      <c r="AY378" s="8"/>
      <c r="AZ378" s="8"/>
      <c r="BA378" s="8"/>
      <c r="BI378" s="8"/>
      <c r="BU378" s="58" t="s">
        <v>2181</v>
      </c>
      <c r="BV378" s="53" t="s">
        <v>563</v>
      </c>
      <c r="BW378" s="97"/>
      <c r="BX378" s="110"/>
      <c r="BY378" s="88"/>
      <c r="BZ378" s="99"/>
      <c r="CA378" s="100" t="s">
        <v>2554</v>
      </c>
      <c r="CB378" s="101" t="s">
        <v>41</v>
      </c>
      <c r="CC378" s="101">
        <v>109</v>
      </c>
      <c r="CD378" s="100">
        <v>12.091666666666667</v>
      </c>
      <c r="CE378" s="103"/>
      <c r="CF378" s="101" t="s">
        <v>835</v>
      </c>
      <c r="CG378" s="101">
        <v>5.7960000000000003</v>
      </c>
      <c r="CH378" s="101"/>
      <c r="CI378" s="104"/>
      <c r="CJ378" s="105" t="s">
        <v>41</v>
      </c>
    </row>
    <row r="379" spans="50:88" x14ac:dyDescent="0.2">
      <c r="AX379" s="8"/>
      <c r="AY379" s="8"/>
      <c r="AZ379" s="8"/>
      <c r="BA379" s="8"/>
      <c r="BI379" s="8"/>
      <c r="BU379" s="58" t="s">
        <v>2182</v>
      </c>
      <c r="BV379" s="53" t="s">
        <v>564</v>
      </c>
      <c r="BW379" s="97"/>
      <c r="BX379" s="110"/>
      <c r="BY379" s="88"/>
      <c r="BZ379" s="99"/>
      <c r="CA379" s="100" t="s">
        <v>2555</v>
      </c>
      <c r="CB379" s="101" t="s">
        <v>1336</v>
      </c>
      <c r="CC379" s="101">
        <v>492</v>
      </c>
      <c r="CD379" s="100">
        <v>12.966666666666667</v>
      </c>
      <c r="CE379" s="103"/>
      <c r="CF379" s="101" t="s">
        <v>835</v>
      </c>
      <c r="CG379" s="101">
        <v>5.7960000000000003</v>
      </c>
      <c r="CH379" s="101"/>
      <c r="CI379" s="104"/>
      <c r="CJ379" s="105" t="s">
        <v>1336</v>
      </c>
    </row>
    <row r="380" spans="50:88" x14ac:dyDescent="0.2">
      <c r="AX380" s="8"/>
      <c r="AY380" s="8"/>
      <c r="AZ380" s="8"/>
      <c r="BA380" s="8"/>
      <c r="BI380" s="8"/>
      <c r="BU380" s="58" t="s">
        <v>2183</v>
      </c>
      <c r="BV380" s="53" t="s">
        <v>1192</v>
      </c>
      <c r="BW380" s="97"/>
      <c r="BX380" s="110"/>
      <c r="BY380" s="88"/>
      <c r="BZ380" s="99"/>
      <c r="CA380" s="100" t="s">
        <v>2556</v>
      </c>
      <c r="CB380" s="101" t="s">
        <v>1337</v>
      </c>
      <c r="CC380" s="101">
        <v>493</v>
      </c>
      <c r="CD380" s="100">
        <v>10.4</v>
      </c>
      <c r="CE380" s="103"/>
      <c r="CF380" s="101" t="s">
        <v>835</v>
      </c>
      <c r="CG380" s="101">
        <v>5.7960000000000003</v>
      </c>
      <c r="CH380" s="101"/>
      <c r="CI380" s="104"/>
      <c r="CJ380" s="105" t="s">
        <v>1337</v>
      </c>
    </row>
    <row r="381" spans="50:88" x14ac:dyDescent="0.2">
      <c r="AX381" s="8"/>
      <c r="AY381" s="8"/>
      <c r="AZ381" s="8"/>
      <c r="BA381" s="8"/>
      <c r="BI381" s="8"/>
      <c r="BU381" s="58" t="s">
        <v>2184</v>
      </c>
      <c r="BV381" s="53" t="s">
        <v>565</v>
      </c>
      <c r="BW381" s="97"/>
      <c r="BX381" s="110"/>
      <c r="BY381" s="88"/>
      <c r="BZ381" s="99"/>
      <c r="CA381" s="100" t="s">
        <v>2557</v>
      </c>
      <c r="CB381" s="101" t="s">
        <v>1338</v>
      </c>
      <c r="CC381" s="101">
        <v>494</v>
      </c>
      <c r="CD381" s="100">
        <v>12.966666666666667</v>
      </c>
      <c r="CE381" s="103"/>
      <c r="CF381" s="101" t="s">
        <v>835</v>
      </c>
      <c r="CG381" s="101">
        <v>5.7960000000000003</v>
      </c>
      <c r="CH381" s="101"/>
      <c r="CI381" s="104"/>
      <c r="CJ381" s="105" t="s">
        <v>1338</v>
      </c>
    </row>
    <row r="382" spans="50:88" x14ac:dyDescent="0.2">
      <c r="AX382" s="8"/>
      <c r="AY382" s="8"/>
      <c r="AZ382" s="8"/>
      <c r="BA382" s="8"/>
      <c r="BI382" s="8"/>
      <c r="BU382" s="58" t="s">
        <v>2185</v>
      </c>
      <c r="BV382" s="53" t="s">
        <v>566</v>
      </c>
      <c r="BW382" s="97"/>
      <c r="BX382" s="110"/>
      <c r="BY382" s="88"/>
      <c r="BZ382" s="99"/>
      <c r="CA382" s="100" t="s">
        <v>2558</v>
      </c>
      <c r="CB382" s="101" t="s">
        <v>1339</v>
      </c>
      <c r="CC382" s="101">
        <v>631</v>
      </c>
      <c r="CD382" s="100">
        <v>13.816666666666666</v>
      </c>
      <c r="CE382" s="103"/>
      <c r="CF382" s="101" t="s">
        <v>835</v>
      </c>
      <c r="CG382" s="101">
        <v>5.7960000000000003</v>
      </c>
      <c r="CH382" s="101"/>
      <c r="CI382" s="104"/>
      <c r="CJ382" s="105" t="s">
        <v>1339</v>
      </c>
    </row>
    <row r="383" spans="50:88" x14ac:dyDescent="0.2">
      <c r="AX383" s="8"/>
      <c r="AY383" s="8"/>
      <c r="AZ383" s="8"/>
      <c r="BA383" s="8"/>
      <c r="BI383" s="8"/>
      <c r="BU383" s="58" t="s">
        <v>2186</v>
      </c>
      <c r="BV383" s="53" t="s">
        <v>1193</v>
      </c>
      <c r="BW383" s="97"/>
      <c r="BX383" s="110"/>
      <c r="BY383" s="88"/>
      <c r="BZ383" s="99"/>
      <c r="CA383" s="100" t="s">
        <v>2559</v>
      </c>
      <c r="CB383" s="101" t="s">
        <v>1340</v>
      </c>
      <c r="CC383" s="101">
        <v>632</v>
      </c>
      <c r="CD383" s="100">
        <v>10.4</v>
      </c>
      <c r="CE383" s="103"/>
      <c r="CF383" s="101" t="s">
        <v>835</v>
      </c>
      <c r="CG383" s="101">
        <v>5.7960000000000003</v>
      </c>
      <c r="CH383" s="101"/>
      <c r="CI383" s="104"/>
      <c r="CJ383" s="105" t="s">
        <v>1340</v>
      </c>
    </row>
    <row r="384" spans="50:88" x14ac:dyDescent="0.2">
      <c r="AX384" s="8"/>
      <c r="AY384" s="8"/>
      <c r="AZ384" s="8"/>
      <c r="BA384" s="8"/>
      <c r="BI384" s="8"/>
      <c r="BU384" s="58" t="s">
        <v>2187</v>
      </c>
      <c r="BV384" s="53" t="s">
        <v>567</v>
      </c>
      <c r="BW384" s="97"/>
      <c r="BX384" s="110"/>
      <c r="BY384" s="88"/>
      <c r="BZ384" s="99"/>
      <c r="CA384" s="100" t="s">
        <v>2560</v>
      </c>
      <c r="CB384" s="101" t="s">
        <v>1341</v>
      </c>
      <c r="CC384" s="101">
        <v>633</v>
      </c>
      <c r="CD384" s="100">
        <v>8.3333333333333339</v>
      </c>
      <c r="CE384" s="103"/>
      <c r="CF384" s="101" t="s">
        <v>835</v>
      </c>
      <c r="CG384" s="101">
        <v>5.7960000000000003</v>
      </c>
      <c r="CH384" s="101"/>
      <c r="CI384" s="104"/>
      <c r="CJ384" s="105" t="s">
        <v>1341</v>
      </c>
    </row>
    <row r="385" spans="50:88" x14ac:dyDescent="0.2">
      <c r="AX385" s="8"/>
      <c r="AY385" s="8"/>
      <c r="AZ385" s="8"/>
      <c r="BA385" s="8"/>
      <c r="BI385" s="8"/>
      <c r="BU385" s="58" t="s">
        <v>2188</v>
      </c>
      <c r="BV385" s="53" t="s">
        <v>568</v>
      </c>
      <c r="BW385" s="97"/>
      <c r="BX385" s="110"/>
      <c r="BY385" s="88"/>
      <c r="BZ385" s="99"/>
      <c r="CA385" s="100" t="s">
        <v>2561</v>
      </c>
      <c r="CB385" s="101" t="s">
        <v>1342</v>
      </c>
      <c r="CC385" s="101">
        <v>634</v>
      </c>
      <c r="CD385" s="100">
        <v>10.891666666666667</v>
      </c>
      <c r="CE385" s="103"/>
      <c r="CF385" s="101" t="s">
        <v>835</v>
      </c>
      <c r="CG385" s="101">
        <v>5.7960000000000003</v>
      </c>
      <c r="CH385" s="101"/>
      <c r="CI385" s="104"/>
      <c r="CJ385" s="105" t="s">
        <v>1342</v>
      </c>
    </row>
    <row r="386" spans="50:88" x14ac:dyDescent="0.2">
      <c r="AX386" s="8"/>
      <c r="AY386" s="8"/>
      <c r="AZ386" s="8"/>
      <c r="BA386" s="8"/>
      <c r="BI386" s="8"/>
      <c r="BU386" s="58" t="s">
        <v>2189</v>
      </c>
      <c r="BV386" s="53" t="s">
        <v>569</v>
      </c>
      <c r="BW386" s="97"/>
      <c r="BX386" s="110"/>
      <c r="BY386" s="88"/>
      <c r="BZ386" s="99"/>
      <c r="CA386" s="100" t="s">
        <v>2562</v>
      </c>
      <c r="CB386" s="101" t="s">
        <v>1343</v>
      </c>
      <c r="CC386" s="101">
        <v>635</v>
      </c>
      <c r="CD386" s="100">
        <v>11.791666666666668</v>
      </c>
      <c r="CE386" s="103"/>
      <c r="CF386" s="101" t="s">
        <v>835</v>
      </c>
      <c r="CG386" s="101">
        <v>5.7960000000000003</v>
      </c>
      <c r="CH386" s="101"/>
      <c r="CI386" s="104"/>
      <c r="CJ386" s="105" t="s">
        <v>1343</v>
      </c>
    </row>
    <row r="387" spans="50:88" x14ac:dyDescent="0.2">
      <c r="AX387" s="8"/>
      <c r="AY387" s="8"/>
      <c r="AZ387" s="8"/>
      <c r="BA387" s="8"/>
      <c r="BI387" s="8"/>
      <c r="BU387" s="58" t="s">
        <v>2190</v>
      </c>
      <c r="BV387" s="53" t="s">
        <v>570</v>
      </c>
      <c r="BW387" s="97"/>
      <c r="BX387" s="110"/>
      <c r="BY387" s="88"/>
      <c r="BZ387" s="99"/>
      <c r="CA387" s="100" t="s">
        <v>2563</v>
      </c>
      <c r="CB387" s="101" t="s">
        <v>1344</v>
      </c>
      <c r="CC387" s="101">
        <v>636</v>
      </c>
      <c r="CD387" s="100">
        <v>12.091666666666667</v>
      </c>
      <c r="CE387" s="103"/>
      <c r="CF387" s="101" t="s">
        <v>835</v>
      </c>
      <c r="CG387" s="101">
        <v>5.7960000000000003</v>
      </c>
      <c r="CH387" s="101"/>
      <c r="CI387" s="104"/>
      <c r="CJ387" s="105" t="s">
        <v>1344</v>
      </c>
    </row>
    <row r="388" spans="50:88" x14ac:dyDescent="0.2">
      <c r="AX388" s="8"/>
      <c r="AY388" s="8"/>
      <c r="AZ388" s="8"/>
      <c r="BA388" s="8"/>
      <c r="BI388" s="8"/>
      <c r="BU388" s="58" t="s">
        <v>2191</v>
      </c>
      <c r="BV388" s="53" t="s">
        <v>1194</v>
      </c>
      <c r="BW388" s="97"/>
      <c r="BX388" s="110"/>
      <c r="BY388" s="88"/>
      <c r="BZ388" s="99"/>
      <c r="CA388" s="100" t="s">
        <v>2564</v>
      </c>
      <c r="CB388" s="101" t="s">
        <v>1345</v>
      </c>
      <c r="CC388" s="101">
        <v>637</v>
      </c>
      <c r="CD388" s="100">
        <v>12.091666666666667</v>
      </c>
      <c r="CE388" s="103"/>
      <c r="CF388" s="101" t="s">
        <v>835</v>
      </c>
      <c r="CG388" s="101">
        <v>5.7960000000000003</v>
      </c>
      <c r="CH388" s="101"/>
      <c r="CI388" s="104"/>
      <c r="CJ388" s="105" t="s">
        <v>1345</v>
      </c>
    </row>
    <row r="389" spans="50:88" x14ac:dyDescent="0.2">
      <c r="AX389" s="8"/>
      <c r="AY389" s="8"/>
      <c r="AZ389" s="8"/>
      <c r="BA389" s="8"/>
      <c r="BI389" s="8"/>
      <c r="BU389" s="58" t="s">
        <v>2192</v>
      </c>
      <c r="BV389" s="53" t="s">
        <v>571</v>
      </c>
      <c r="BW389" s="97"/>
      <c r="BX389" s="110"/>
      <c r="BY389" s="88"/>
      <c r="BZ389" s="99"/>
      <c r="CA389" s="100" t="s">
        <v>2565</v>
      </c>
      <c r="CB389" s="101" t="s">
        <v>1346</v>
      </c>
      <c r="CC389" s="101">
        <v>638</v>
      </c>
      <c r="CD389" s="100">
        <v>12.091666666666667</v>
      </c>
      <c r="CE389" s="103"/>
      <c r="CF389" s="101" t="s">
        <v>835</v>
      </c>
      <c r="CG389" s="101">
        <v>5.7960000000000003</v>
      </c>
      <c r="CH389" s="101"/>
      <c r="CI389" s="104"/>
      <c r="CJ389" s="105" t="s">
        <v>1346</v>
      </c>
    </row>
    <row r="390" spans="50:88" x14ac:dyDescent="0.2">
      <c r="AX390" s="8"/>
      <c r="AY390" s="8"/>
      <c r="AZ390" s="8"/>
      <c r="BA390" s="8"/>
      <c r="BI390" s="8"/>
      <c r="BU390" s="58" t="s">
        <v>2193</v>
      </c>
      <c r="BV390" s="53" t="s">
        <v>1195</v>
      </c>
      <c r="BW390" s="97"/>
      <c r="BX390" s="110"/>
      <c r="BY390" s="88"/>
      <c r="BZ390" s="99"/>
      <c r="CA390" s="100" t="s">
        <v>2566</v>
      </c>
      <c r="CB390" s="101" t="s">
        <v>1347</v>
      </c>
      <c r="CC390" s="101">
        <v>639</v>
      </c>
      <c r="CD390" s="100">
        <v>11.791666666666668</v>
      </c>
      <c r="CE390" s="103"/>
      <c r="CF390" s="101" t="s">
        <v>835</v>
      </c>
      <c r="CG390" s="101">
        <v>5.7960000000000003</v>
      </c>
      <c r="CH390" s="101"/>
      <c r="CI390" s="104"/>
      <c r="CJ390" s="105" t="s">
        <v>1347</v>
      </c>
    </row>
    <row r="391" spans="50:88" x14ac:dyDescent="0.2">
      <c r="AX391" s="8"/>
      <c r="AY391" s="8"/>
      <c r="AZ391" s="8"/>
      <c r="BA391" s="8"/>
      <c r="BI391" s="8"/>
      <c r="BU391" s="58" t="s">
        <v>2194</v>
      </c>
      <c r="BV391" s="53" t="s">
        <v>572</v>
      </c>
      <c r="BW391" s="97"/>
      <c r="BX391" s="110"/>
      <c r="BY391" s="88"/>
      <c r="BZ391" s="99"/>
      <c r="CA391" s="100" t="s">
        <v>2567</v>
      </c>
      <c r="CB391" s="101" t="s">
        <v>1348</v>
      </c>
      <c r="CC391" s="101">
        <v>640</v>
      </c>
      <c r="CD391" s="100">
        <v>12.091666666666667</v>
      </c>
      <c r="CE391" s="103"/>
      <c r="CF391" s="101" t="s">
        <v>835</v>
      </c>
      <c r="CG391" s="101">
        <v>5.7960000000000003</v>
      </c>
      <c r="CH391" s="101"/>
      <c r="CI391" s="104"/>
      <c r="CJ391" s="105" t="s">
        <v>1348</v>
      </c>
    </row>
    <row r="392" spans="50:88" x14ac:dyDescent="0.2">
      <c r="AX392" s="8"/>
      <c r="AY392" s="8"/>
      <c r="AZ392" s="8"/>
      <c r="BA392" s="8"/>
      <c r="BI392" s="8"/>
      <c r="BU392" s="58" t="s">
        <v>2195</v>
      </c>
      <c r="BV392" s="53" t="s">
        <v>573</v>
      </c>
      <c r="BW392" s="97"/>
      <c r="BX392" s="110"/>
      <c r="BY392" s="88"/>
      <c r="BZ392" s="99"/>
      <c r="CA392" s="100" t="s">
        <v>2568</v>
      </c>
      <c r="CB392" s="101" t="s">
        <v>1349</v>
      </c>
      <c r="CC392" s="101">
        <v>641</v>
      </c>
      <c r="CD392" s="100">
        <v>11.383333333333335</v>
      </c>
      <c r="CE392" s="103"/>
      <c r="CF392" s="101" t="s">
        <v>835</v>
      </c>
      <c r="CG392" s="101">
        <v>5.7960000000000003</v>
      </c>
      <c r="CH392" s="101"/>
      <c r="CI392" s="104"/>
      <c r="CJ392" s="105" t="s">
        <v>1349</v>
      </c>
    </row>
    <row r="393" spans="50:88" x14ac:dyDescent="0.2">
      <c r="AX393" s="8"/>
      <c r="AY393" s="8"/>
      <c r="AZ393" s="8"/>
      <c r="BA393" s="8"/>
      <c r="BI393" s="8"/>
      <c r="BU393" s="58" t="s">
        <v>2196</v>
      </c>
      <c r="BV393" s="53" t="s">
        <v>574</v>
      </c>
      <c r="BW393" s="97"/>
      <c r="BX393" s="110"/>
      <c r="BY393" s="88"/>
      <c r="BZ393" s="99"/>
      <c r="CA393" s="100" t="s">
        <v>2569</v>
      </c>
      <c r="CB393" s="101" t="s">
        <v>1350</v>
      </c>
      <c r="CC393" s="101">
        <v>642</v>
      </c>
      <c r="CD393" s="100">
        <v>12.091666666666667</v>
      </c>
      <c r="CE393" s="103"/>
      <c r="CF393" s="101" t="s">
        <v>835</v>
      </c>
      <c r="CG393" s="101">
        <v>5.7960000000000003</v>
      </c>
      <c r="CH393" s="101"/>
      <c r="CI393" s="104"/>
      <c r="CJ393" s="105" t="s">
        <v>1350</v>
      </c>
    </row>
    <row r="394" spans="50:88" x14ac:dyDescent="0.2">
      <c r="AX394" s="8"/>
      <c r="AY394" s="8"/>
      <c r="AZ394" s="8"/>
      <c r="BA394" s="8"/>
      <c r="BI394" s="8"/>
      <c r="BU394" s="58" t="s">
        <v>2197</v>
      </c>
      <c r="BV394" s="53" t="s">
        <v>1196</v>
      </c>
      <c r="BW394" s="97"/>
      <c r="BX394" s="110"/>
      <c r="BY394" s="88"/>
      <c r="BZ394" s="99"/>
      <c r="CA394" s="100" t="s">
        <v>2570</v>
      </c>
      <c r="CB394" s="101" t="s">
        <v>1351</v>
      </c>
      <c r="CC394" s="101">
        <v>643</v>
      </c>
      <c r="CD394" s="100">
        <v>11.791666666666668</v>
      </c>
      <c r="CE394" s="103"/>
      <c r="CF394" s="101" t="s">
        <v>835</v>
      </c>
      <c r="CG394" s="101">
        <v>5.7960000000000003</v>
      </c>
      <c r="CH394" s="101"/>
      <c r="CI394" s="104"/>
      <c r="CJ394" s="105" t="s">
        <v>1351</v>
      </c>
    </row>
    <row r="395" spans="50:88" x14ac:dyDescent="0.2">
      <c r="AX395" s="8"/>
      <c r="AY395" s="8"/>
      <c r="AZ395" s="8"/>
      <c r="BA395" s="8"/>
      <c r="BI395" s="8"/>
      <c r="BU395" s="58" t="s">
        <v>2198</v>
      </c>
      <c r="BV395" s="53" t="s">
        <v>575</v>
      </c>
      <c r="BW395" s="97"/>
      <c r="BX395" s="110"/>
      <c r="BY395" s="88"/>
      <c r="BZ395" s="99"/>
      <c r="CA395" s="100" t="s">
        <v>2571</v>
      </c>
      <c r="CB395" s="101" t="s">
        <v>1352</v>
      </c>
      <c r="CC395" s="101">
        <v>644</v>
      </c>
      <c r="CD395" s="100">
        <v>14.633333333333333</v>
      </c>
      <c r="CE395" s="103"/>
      <c r="CF395" s="101" t="s">
        <v>835</v>
      </c>
      <c r="CG395" s="101">
        <v>5.7960000000000003</v>
      </c>
      <c r="CH395" s="101"/>
      <c r="CI395" s="104"/>
      <c r="CJ395" s="105" t="s">
        <v>1352</v>
      </c>
    </row>
    <row r="396" spans="50:88" x14ac:dyDescent="0.2">
      <c r="AX396" s="8"/>
      <c r="AY396" s="8"/>
      <c r="AZ396" s="8"/>
      <c r="BA396" s="8"/>
      <c r="BI396" s="8"/>
      <c r="BU396" s="58" t="s">
        <v>2199</v>
      </c>
      <c r="BV396" s="53" t="s">
        <v>576</v>
      </c>
      <c r="BW396" s="97"/>
      <c r="BX396" s="110"/>
      <c r="BY396" s="88"/>
      <c r="BZ396" s="99"/>
      <c r="CA396" s="100" t="s">
        <v>2572</v>
      </c>
      <c r="CB396" s="101" t="s">
        <v>1353</v>
      </c>
      <c r="CC396" s="101">
        <v>645</v>
      </c>
      <c r="CD396" s="100">
        <v>14.258333333333333</v>
      </c>
      <c r="CE396" s="103"/>
      <c r="CF396" s="101" t="s">
        <v>835</v>
      </c>
      <c r="CG396" s="101">
        <v>5.7960000000000003</v>
      </c>
      <c r="CH396" s="101"/>
      <c r="CI396" s="104"/>
      <c r="CJ396" s="105" t="s">
        <v>1353</v>
      </c>
    </row>
    <row r="397" spans="50:88" x14ac:dyDescent="0.2">
      <c r="AX397" s="8"/>
      <c r="AY397" s="8"/>
      <c r="AZ397" s="8"/>
      <c r="BA397" s="8"/>
      <c r="BI397" s="8"/>
      <c r="BU397" s="58" t="s">
        <v>2200</v>
      </c>
      <c r="BV397" s="53" t="s">
        <v>577</v>
      </c>
      <c r="BW397" s="97"/>
      <c r="BX397" s="110"/>
      <c r="BY397" s="88"/>
      <c r="BZ397" s="99"/>
      <c r="CA397" s="100" t="s">
        <v>2573</v>
      </c>
      <c r="CB397" s="101" t="s">
        <v>1354</v>
      </c>
      <c r="CC397" s="101">
        <v>646</v>
      </c>
      <c r="CD397" s="100">
        <v>11.791666666666668</v>
      </c>
      <c r="CE397" s="103"/>
      <c r="CF397" s="101" t="s">
        <v>835</v>
      </c>
      <c r="CG397" s="101">
        <v>5.7960000000000003</v>
      </c>
      <c r="CH397" s="101"/>
      <c r="CI397" s="104"/>
      <c r="CJ397" s="105" t="s">
        <v>1354</v>
      </c>
    </row>
    <row r="398" spans="50:88" x14ac:dyDescent="0.2">
      <c r="AX398" s="8"/>
      <c r="AY398" s="8"/>
      <c r="AZ398" s="8"/>
      <c r="BA398" s="8"/>
      <c r="BI398" s="8"/>
      <c r="BU398" s="58" t="s">
        <v>2201</v>
      </c>
      <c r="BV398" s="53" t="s">
        <v>578</v>
      </c>
      <c r="BW398" s="97"/>
      <c r="BX398" s="110"/>
      <c r="BY398" s="88"/>
      <c r="BZ398" s="99"/>
      <c r="CA398" s="100" t="s">
        <v>2574</v>
      </c>
      <c r="CB398" s="101" t="s">
        <v>1355</v>
      </c>
      <c r="CC398" s="101">
        <v>647</v>
      </c>
      <c r="CD398" s="100">
        <v>11.166666666666668</v>
      </c>
      <c r="CE398" s="103"/>
      <c r="CF398" s="101" t="s">
        <v>835</v>
      </c>
      <c r="CG398" s="101">
        <v>5.7960000000000003</v>
      </c>
      <c r="CH398" s="101"/>
      <c r="CI398" s="104"/>
      <c r="CJ398" s="105" t="s">
        <v>1355</v>
      </c>
    </row>
    <row r="399" spans="50:88" x14ac:dyDescent="0.2">
      <c r="AX399" s="8"/>
      <c r="AY399" s="8"/>
      <c r="AZ399" s="8"/>
      <c r="BA399" s="8"/>
      <c r="BI399" s="8"/>
      <c r="BU399" s="58" t="s">
        <v>2202</v>
      </c>
      <c r="BV399" s="53" t="s">
        <v>579</v>
      </c>
      <c r="BW399" s="97"/>
      <c r="BX399" s="110"/>
      <c r="BY399" s="88"/>
      <c r="BZ399" s="99"/>
      <c r="CA399" s="100" t="s">
        <v>2575</v>
      </c>
      <c r="CB399" s="101" t="s">
        <v>1356</v>
      </c>
      <c r="CC399" s="101">
        <v>648</v>
      </c>
      <c r="CD399" s="100">
        <v>11.791666666666668</v>
      </c>
      <c r="CE399" s="103"/>
      <c r="CF399" s="101" t="s">
        <v>835</v>
      </c>
      <c r="CG399" s="101">
        <v>5.7960000000000003</v>
      </c>
      <c r="CH399" s="101"/>
      <c r="CI399" s="104"/>
      <c r="CJ399" s="105" t="s">
        <v>1356</v>
      </c>
    </row>
    <row r="400" spans="50:88" x14ac:dyDescent="0.2">
      <c r="AX400" s="8"/>
      <c r="AY400" s="8"/>
      <c r="AZ400" s="8"/>
      <c r="BA400" s="8"/>
      <c r="BI400" s="8"/>
      <c r="BU400" s="58" t="s">
        <v>2203</v>
      </c>
      <c r="BV400" s="53" t="s">
        <v>580</v>
      </c>
      <c r="BW400" s="97"/>
      <c r="BX400" s="110"/>
      <c r="BY400" s="88"/>
      <c r="BZ400" s="99"/>
      <c r="CA400" s="100" t="s">
        <v>2576</v>
      </c>
      <c r="CB400" s="101" t="s">
        <v>1357</v>
      </c>
      <c r="CC400" s="101">
        <v>649</v>
      </c>
      <c r="CD400" s="100">
        <v>12.091666666666667</v>
      </c>
      <c r="CE400" s="103"/>
      <c r="CF400" s="101" t="s">
        <v>835</v>
      </c>
      <c r="CG400" s="101">
        <v>5.7960000000000003</v>
      </c>
      <c r="CH400" s="101"/>
      <c r="CI400" s="104"/>
      <c r="CJ400" s="105" t="s">
        <v>1357</v>
      </c>
    </row>
    <row r="401" spans="50:88" x14ac:dyDescent="0.2">
      <c r="AX401" s="8"/>
      <c r="AY401" s="8"/>
      <c r="AZ401" s="8"/>
      <c r="BA401" s="8"/>
      <c r="BI401" s="8"/>
      <c r="BU401" s="58" t="s">
        <v>2204</v>
      </c>
      <c r="BV401" s="53" t="s">
        <v>581</v>
      </c>
      <c r="BW401" s="97"/>
      <c r="BX401" s="110"/>
      <c r="BY401" s="88"/>
      <c r="BZ401" s="99"/>
      <c r="CA401" s="100" t="s">
        <v>2577</v>
      </c>
      <c r="CB401" s="101" t="s">
        <v>1358</v>
      </c>
      <c r="CC401" s="101">
        <v>650</v>
      </c>
      <c r="CD401" s="100">
        <v>12.091666666666667</v>
      </c>
      <c r="CE401" s="103"/>
      <c r="CF401" s="101" t="s">
        <v>835</v>
      </c>
      <c r="CG401" s="101">
        <v>5.7960000000000003</v>
      </c>
      <c r="CH401" s="101"/>
      <c r="CI401" s="104"/>
      <c r="CJ401" s="105" t="s">
        <v>1358</v>
      </c>
    </row>
    <row r="402" spans="50:88" x14ac:dyDescent="0.2">
      <c r="AX402" s="8"/>
      <c r="AY402" s="8"/>
      <c r="AZ402" s="8"/>
      <c r="BA402" s="8"/>
      <c r="BI402" s="8"/>
      <c r="BU402" s="58" t="s">
        <v>2205</v>
      </c>
      <c r="BV402" s="53" t="s">
        <v>582</v>
      </c>
      <c r="BW402" s="97"/>
      <c r="BX402" s="110"/>
      <c r="BY402" s="88"/>
      <c r="BZ402" s="99"/>
      <c r="CA402" s="100" t="s">
        <v>2578</v>
      </c>
      <c r="CB402" s="101" t="s">
        <v>1359</v>
      </c>
      <c r="CC402" s="101">
        <v>651</v>
      </c>
      <c r="CD402" s="100">
        <v>11.791666666666668</v>
      </c>
      <c r="CE402" s="103"/>
      <c r="CF402" s="101" t="s">
        <v>835</v>
      </c>
      <c r="CG402" s="101">
        <v>5.7960000000000003</v>
      </c>
      <c r="CH402" s="101"/>
      <c r="CI402" s="104"/>
      <c r="CJ402" s="105" t="s">
        <v>1359</v>
      </c>
    </row>
    <row r="403" spans="50:88" x14ac:dyDescent="0.2">
      <c r="AX403" s="8"/>
      <c r="AY403" s="8"/>
      <c r="AZ403" s="8"/>
      <c r="BA403" s="8"/>
      <c r="BI403" s="8"/>
      <c r="BU403" s="58" t="s">
        <v>2206</v>
      </c>
      <c r="BV403" s="53" t="s">
        <v>1197</v>
      </c>
      <c r="BW403" s="97"/>
      <c r="BX403" s="110"/>
      <c r="BY403" s="88"/>
      <c r="BZ403" s="99"/>
      <c r="CA403" s="100" t="s">
        <v>2579</v>
      </c>
      <c r="CB403" s="101" t="s">
        <v>1360</v>
      </c>
      <c r="CC403" s="101">
        <v>652</v>
      </c>
      <c r="CD403" s="100">
        <v>11.791666666666668</v>
      </c>
      <c r="CE403" s="103"/>
      <c r="CF403" s="101" t="s">
        <v>835</v>
      </c>
      <c r="CG403" s="101">
        <v>5.7960000000000003</v>
      </c>
      <c r="CH403" s="101"/>
      <c r="CI403" s="104"/>
      <c r="CJ403" s="105" t="s">
        <v>1360</v>
      </c>
    </row>
    <row r="404" spans="50:88" x14ac:dyDescent="0.2">
      <c r="AX404" s="8"/>
      <c r="AY404" s="8"/>
      <c r="AZ404" s="8"/>
      <c r="BA404" s="8"/>
      <c r="BI404" s="8"/>
      <c r="BU404" s="58" t="s">
        <v>2207</v>
      </c>
      <c r="BV404" s="53" t="s">
        <v>1198</v>
      </c>
      <c r="BW404" s="97"/>
      <c r="BX404" s="110"/>
      <c r="BY404" s="88"/>
      <c r="BZ404" s="99"/>
      <c r="CA404" s="100" t="s">
        <v>2580</v>
      </c>
      <c r="CB404" s="101" t="s">
        <v>1361</v>
      </c>
      <c r="CC404" s="101">
        <v>653</v>
      </c>
      <c r="CD404" s="100">
        <v>11.791666666666668</v>
      </c>
      <c r="CE404" s="103"/>
      <c r="CF404" s="101" t="s">
        <v>835</v>
      </c>
      <c r="CG404" s="101">
        <v>5.7960000000000003</v>
      </c>
      <c r="CH404" s="101"/>
      <c r="CI404" s="104"/>
      <c r="CJ404" s="105" t="s">
        <v>1361</v>
      </c>
    </row>
    <row r="405" spans="50:88" x14ac:dyDescent="0.2">
      <c r="AX405" s="8"/>
      <c r="AY405" s="8"/>
      <c r="AZ405" s="8"/>
      <c r="BA405" s="8"/>
      <c r="BI405" s="8"/>
      <c r="BU405" s="58" t="s">
        <v>2208</v>
      </c>
      <c r="BV405" s="53" t="s">
        <v>583</v>
      </c>
      <c r="BW405" s="97"/>
      <c r="BX405" s="110"/>
      <c r="BY405" s="88"/>
      <c r="BZ405" s="99"/>
      <c r="CA405" s="100" t="s">
        <v>2581</v>
      </c>
      <c r="CB405" s="101" t="s">
        <v>1362</v>
      </c>
      <c r="CC405" s="101">
        <v>654</v>
      </c>
      <c r="CD405" s="100">
        <v>12.091666666666667</v>
      </c>
      <c r="CE405" s="103"/>
      <c r="CF405" s="101" t="s">
        <v>835</v>
      </c>
      <c r="CG405" s="101">
        <v>5.7960000000000003</v>
      </c>
      <c r="CH405" s="101"/>
      <c r="CI405" s="104"/>
      <c r="CJ405" s="105" t="s">
        <v>1362</v>
      </c>
    </row>
    <row r="406" spans="50:88" x14ac:dyDescent="0.2">
      <c r="AX406" s="8"/>
      <c r="AY406" s="8"/>
      <c r="AZ406" s="8"/>
      <c r="BA406" s="8"/>
      <c r="BI406" s="8"/>
      <c r="BU406" s="58" t="s">
        <v>2209</v>
      </c>
      <c r="BV406" s="53" t="s">
        <v>584</v>
      </c>
      <c r="BW406" s="97"/>
      <c r="BX406" s="110"/>
      <c r="BY406" s="88"/>
      <c r="BZ406" s="99"/>
      <c r="CA406" s="100" t="s">
        <v>2582</v>
      </c>
      <c r="CB406" s="101" t="s">
        <v>1363</v>
      </c>
      <c r="CC406" s="101">
        <v>655</v>
      </c>
      <c r="CD406" s="100">
        <v>14.766666666666666</v>
      </c>
      <c r="CE406" s="103"/>
      <c r="CF406" s="101" t="s">
        <v>835</v>
      </c>
      <c r="CG406" s="101">
        <v>5.7960000000000003</v>
      </c>
      <c r="CH406" s="101"/>
      <c r="CI406" s="104"/>
      <c r="CJ406" s="105" t="s">
        <v>1363</v>
      </c>
    </row>
    <row r="407" spans="50:88" x14ac:dyDescent="0.2">
      <c r="AX407" s="8"/>
      <c r="AY407" s="8"/>
      <c r="AZ407" s="8"/>
      <c r="BA407" s="8"/>
      <c r="BI407" s="8"/>
      <c r="BU407" s="58" t="s">
        <v>2210</v>
      </c>
      <c r="BV407" s="53" t="s">
        <v>1199</v>
      </c>
      <c r="BW407" s="97"/>
      <c r="BX407" s="110"/>
      <c r="BY407" s="88"/>
      <c r="BZ407" s="99"/>
      <c r="CA407" s="100" t="s">
        <v>2583</v>
      </c>
      <c r="CB407" s="101" t="s">
        <v>1364</v>
      </c>
      <c r="CC407" s="101">
        <v>656</v>
      </c>
      <c r="CD407" s="100">
        <v>14.766666666666666</v>
      </c>
      <c r="CE407" s="103"/>
      <c r="CF407" s="101" t="s">
        <v>835</v>
      </c>
      <c r="CG407" s="101">
        <v>5.7960000000000003</v>
      </c>
      <c r="CH407" s="101"/>
      <c r="CI407" s="104"/>
      <c r="CJ407" s="105" t="s">
        <v>1364</v>
      </c>
    </row>
    <row r="408" spans="50:88" x14ac:dyDescent="0.2">
      <c r="AX408" s="8"/>
      <c r="AY408" s="8"/>
      <c r="AZ408" s="8"/>
      <c r="BA408" s="8"/>
      <c r="BI408" s="8"/>
      <c r="BU408" s="58" t="s">
        <v>2211</v>
      </c>
      <c r="BV408" s="53" t="s">
        <v>585</v>
      </c>
      <c r="BW408" s="97"/>
      <c r="BX408" s="110"/>
      <c r="BY408" s="88"/>
      <c r="BZ408" s="99"/>
      <c r="CA408" s="100" t="s">
        <v>2584</v>
      </c>
      <c r="CB408" s="101" t="s">
        <v>1365</v>
      </c>
      <c r="CC408" s="101">
        <v>657</v>
      </c>
      <c r="CD408" s="100">
        <v>11.791666666666668</v>
      </c>
      <c r="CE408" s="103"/>
      <c r="CF408" s="101" t="s">
        <v>835</v>
      </c>
      <c r="CG408" s="101">
        <v>5.7960000000000003</v>
      </c>
      <c r="CH408" s="101"/>
      <c r="CI408" s="104"/>
      <c r="CJ408" s="105" t="s">
        <v>1365</v>
      </c>
    </row>
    <row r="409" spans="50:88" x14ac:dyDescent="0.2">
      <c r="AX409" s="8"/>
      <c r="AY409" s="8"/>
      <c r="AZ409" s="8"/>
      <c r="BA409" s="8"/>
      <c r="BI409" s="8"/>
      <c r="BU409" s="58" t="s">
        <v>2212</v>
      </c>
      <c r="BV409" s="53" t="s">
        <v>586</v>
      </c>
      <c r="BW409" s="97"/>
      <c r="BX409" s="110"/>
      <c r="BY409" s="88"/>
      <c r="BZ409" s="99"/>
      <c r="CA409" s="100" t="s">
        <v>2585</v>
      </c>
      <c r="CB409" s="101" t="s">
        <v>1366</v>
      </c>
      <c r="CC409" s="101">
        <v>658</v>
      </c>
      <c r="CD409" s="100">
        <v>11.791666666666668</v>
      </c>
      <c r="CE409" s="103"/>
      <c r="CF409" s="101" t="s">
        <v>835</v>
      </c>
      <c r="CG409" s="101">
        <v>5.7960000000000003</v>
      </c>
      <c r="CH409" s="101"/>
      <c r="CI409" s="104"/>
      <c r="CJ409" s="105" t="s">
        <v>1366</v>
      </c>
    </row>
    <row r="410" spans="50:88" x14ac:dyDescent="0.2">
      <c r="AX410" s="8"/>
      <c r="AY410" s="8"/>
      <c r="AZ410" s="8"/>
      <c r="BA410" s="8"/>
      <c r="BI410" s="8"/>
      <c r="BU410" s="58" t="s">
        <v>2213</v>
      </c>
      <c r="BV410" s="53" t="s">
        <v>587</v>
      </c>
      <c r="BW410" s="97"/>
      <c r="BX410" s="110"/>
      <c r="BY410" s="88"/>
      <c r="BZ410" s="99"/>
      <c r="CA410" s="100" t="s">
        <v>2586</v>
      </c>
      <c r="CB410" s="101" t="s">
        <v>1367</v>
      </c>
      <c r="CC410" s="101">
        <v>659</v>
      </c>
      <c r="CD410" s="100">
        <v>12.091666666666667</v>
      </c>
      <c r="CE410" s="103"/>
      <c r="CF410" s="101" t="s">
        <v>835</v>
      </c>
      <c r="CG410" s="101">
        <v>5.7960000000000003</v>
      </c>
      <c r="CH410" s="101"/>
      <c r="CI410" s="104"/>
      <c r="CJ410" s="105" t="s">
        <v>1367</v>
      </c>
    </row>
    <row r="411" spans="50:88" x14ac:dyDescent="0.2">
      <c r="AX411" s="8"/>
      <c r="AY411" s="8"/>
      <c r="AZ411" s="8"/>
      <c r="BA411" s="8"/>
      <c r="BI411" s="8"/>
      <c r="BU411" s="58" t="s">
        <v>2214</v>
      </c>
      <c r="BV411" s="53" t="s">
        <v>1200</v>
      </c>
      <c r="BW411" s="97"/>
      <c r="BX411" s="110"/>
      <c r="BY411" s="88"/>
      <c r="BZ411" s="99"/>
      <c r="CA411" s="100" t="s">
        <v>2587</v>
      </c>
      <c r="CB411" s="101" t="s">
        <v>1368</v>
      </c>
      <c r="CC411" s="101">
        <v>660</v>
      </c>
      <c r="CD411" s="100">
        <v>14.258333333333333</v>
      </c>
      <c r="CE411" s="103"/>
      <c r="CF411" s="101" t="s">
        <v>835</v>
      </c>
      <c r="CG411" s="101">
        <v>5.7960000000000003</v>
      </c>
      <c r="CH411" s="101"/>
      <c r="CI411" s="104"/>
      <c r="CJ411" s="105" t="s">
        <v>1368</v>
      </c>
    </row>
    <row r="412" spans="50:88" x14ac:dyDescent="0.2">
      <c r="AX412" s="8"/>
      <c r="AY412" s="8"/>
      <c r="AZ412" s="8"/>
      <c r="BA412" s="8"/>
      <c r="BI412" s="8"/>
      <c r="BU412" s="58" t="s">
        <v>2215</v>
      </c>
      <c r="BV412" s="53" t="s">
        <v>1201</v>
      </c>
      <c r="BW412" s="97"/>
      <c r="BX412" s="110"/>
      <c r="BY412" s="88"/>
      <c r="BZ412" s="99"/>
      <c r="CA412" s="100" t="s">
        <v>2588</v>
      </c>
      <c r="CB412" s="101" t="s">
        <v>1369</v>
      </c>
      <c r="CC412" s="101">
        <v>661</v>
      </c>
      <c r="CD412" s="100">
        <v>14.258333333333333</v>
      </c>
      <c r="CE412" s="103"/>
      <c r="CF412" s="101" t="s">
        <v>835</v>
      </c>
      <c r="CG412" s="101">
        <v>5.7960000000000003</v>
      </c>
      <c r="CH412" s="101"/>
      <c r="CI412" s="104"/>
      <c r="CJ412" s="105" t="s">
        <v>1369</v>
      </c>
    </row>
    <row r="413" spans="50:88" x14ac:dyDescent="0.2">
      <c r="AX413" s="8"/>
      <c r="AY413" s="8"/>
      <c r="AZ413" s="8"/>
      <c r="BA413" s="8"/>
      <c r="BI413" s="8"/>
      <c r="BU413" s="58" t="s">
        <v>2216</v>
      </c>
      <c r="BV413" s="53" t="s">
        <v>588</v>
      </c>
      <c r="BW413" s="97"/>
      <c r="BX413" s="110"/>
      <c r="BY413" s="88"/>
      <c r="BZ413" s="99"/>
      <c r="CA413" s="100" t="s">
        <v>2589</v>
      </c>
      <c r="CB413" s="101" t="s">
        <v>1370</v>
      </c>
      <c r="CC413" s="101">
        <v>662</v>
      </c>
      <c r="CD413" s="100">
        <v>14.258333333333333</v>
      </c>
      <c r="CE413" s="103"/>
      <c r="CF413" s="101" t="s">
        <v>835</v>
      </c>
      <c r="CG413" s="101">
        <v>5.7960000000000003</v>
      </c>
      <c r="CH413" s="101"/>
      <c r="CI413" s="104"/>
      <c r="CJ413" s="105" t="s">
        <v>1370</v>
      </c>
    </row>
    <row r="414" spans="50:88" x14ac:dyDescent="0.2">
      <c r="AX414" s="8"/>
      <c r="AY414" s="8"/>
      <c r="AZ414" s="8"/>
      <c r="BA414" s="8"/>
      <c r="BI414" s="8"/>
      <c r="BU414" s="58" t="s">
        <v>2217</v>
      </c>
      <c r="BV414" s="53" t="s">
        <v>589</v>
      </c>
      <c r="BW414" s="97"/>
      <c r="BX414" s="110"/>
      <c r="BY414" s="88"/>
      <c r="BZ414" s="99"/>
      <c r="CA414" s="100" t="s">
        <v>2590</v>
      </c>
      <c r="CB414" s="101" t="s">
        <v>1371</v>
      </c>
      <c r="CC414" s="101">
        <v>663</v>
      </c>
      <c r="CD414" s="100">
        <v>14.766666666666666</v>
      </c>
      <c r="CE414" s="103"/>
      <c r="CF414" s="101" t="s">
        <v>835</v>
      </c>
      <c r="CG414" s="101">
        <v>5.7960000000000003</v>
      </c>
      <c r="CH414" s="101"/>
      <c r="CI414" s="104"/>
      <c r="CJ414" s="105" t="s">
        <v>1371</v>
      </c>
    </row>
    <row r="415" spans="50:88" x14ac:dyDescent="0.2">
      <c r="AX415" s="8"/>
      <c r="AY415" s="8"/>
      <c r="AZ415" s="8"/>
      <c r="BA415" s="8"/>
      <c r="BI415" s="8"/>
      <c r="BU415" s="58" t="s">
        <v>2218</v>
      </c>
      <c r="BV415" s="53" t="s">
        <v>590</v>
      </c>
      <c r="BW415" s="97"/>
      <c r="BX415" s="110"/>
      <c r="BY415" s="88"/>
      <c r="BZ415" s="99"/>
      <c r="CA415" s="100" t="s">
        <v>2591</v>
      </c>
      <c r="CB415" s="101" t="s">
        <v>1372</v>
      </c>
      <c r="CC415" s="101">
        <v>664</v>
      </c>
      <c r="CD415" s="100">
        <v>14.766666666666666</v>
      </c>
      <c r="CE415" s="103"/>
      <c r="CF415" s="101" t="s">
        <v>835</v>
      </c>
      <c r="CG415" s="101">
        <v>5.7960000000000003</v>
      </c>
      <c r="CH415" s="101"/>
      <c r="CI415" s="104"/>
      <c r="CJ415" s="105" t="s">
        <v>1372</v>
      </c>
    </row>
    <row r="416" spans="50:88" x14ac:dyDescent="0.2">
      <c r="AX416" s="8"/>
      <c r="AY416" s="8"/>
      <c r="AZ416" s="8"/>
      <c r="BA416" s="8"/>
      <c r="BI416" s="8"/>
      <c r="BU416" s="58" t="s">
        <v>2219</v>
      </c>
      <c r="BV416" s="53" t="s">
        <v>1202</v>
      </c>
      <c r="BW416" s="97"/>
      <c r="BX416" s="110"/>
      <c r="BY416" s="88"/>
      <c r="BZ416" s="99"/>
      <c r="CA416" s="100" t="s">
        <v>2592</v>
      </c>
      <c r="CB416" s="101" t="s">
        <v>1373</v>
      </c>
      <c r="CC416" s="101">
        <v>665</v>
      </c>
      <c r="CD416" s="100">
        <v>15.158333333333335</v>
      </c>
      <c r="CE416" s="103"/>
      <c r="CF416" s="101" t="s">
        <v>835</v>
      </c>
      <c r="CG416" s="101">
        <v>5.7960000000000003</v>
      </c>
      <c r="CH416" s="101"/>
      <c r="CI416" s="104"/>
      <c r="CJ416" s="105" t="s">
        <v>1373</v>
      </c>
    </row>
    <row r="417" spans="50:88" x14ac:dyDescent="0.2">
      <c r="AX417" s="8"/>
      <c r="AY417" s="8"/>
      <c r="AZ417" s="8"/>
      <c r="BA417" s="8"/>
      <c r="BI417" s="8"/>
      <c r="BU417" s="58" t="s">
        <v>2220</v>
      </c>
      <c r="BV417" s="53" t="s">
        <v>591</v>
      </c>
      <c r="BW417" s="97"/>
      <c r="BX417" s="110"/>
      <c r="BY417" s="88"/>
      <c r="BZ417" s="99"/>
      <c r="CA417" s="100" t="s">
        <v>2593</v>
      </c>
      <c r="CB417" s="101" t="s">
        <v>1374</v>
      </c>
      <c r="CC417" s="101">
        <v>666</v>
      </c>
      <c r="CD417" s="100">
        <v>15.158333333333335</v>
      </c>
      <c r="CE417" s="103"/>
      <c r="CF417" s="101" t="s">
        <v>835</v>
      </c>
      <c r="CG417" s="101">
        <v>5.7960000000000003</v>
      </c>
      <c r="CH417" s="101"/>
      <c r="CI417" s="104"/>
      <c r="CJ417" s="105" t="s">
        <v>1374</v>
      </c>
    </row>
    <row r="418" spans="50:88" x14ac:dyDescent="0.2">
      <c r="AX418" s="8"/>
      <c r="AY418" s="8"/>
      <c r="AZ418" s="8"/>
      <c r="BA418" s="8"/>
      <c r="BI418" s="8"/>
      <c r="BU418" s="58" t="s">
        <v>2221</v>
      </c>
      <c r="BV418" s="53" t="s">
        <v>1203</v>
      </c>
      <c r="BW418" s="97"/>
      <c r="BX418" s="110"/>
      <c r="BY418" s="88"/>
      <c r="BZ418" s="99"/>
      <c r="CA418" s="100" t="s">
        <v>2594</v>
      </c>
      <c r="CB418" s="101" t="s">
        <v>1375</v>
      </c>
      <c r="CC418" s="101">
        <v>667</v>
      </c>
      <c r="CD418" s="100">
        <v>15.158333333333335</v>
      </c>
      <c r="CE418" s="103"/>
      <c r="CF418" s="101" t="s">
        <v>835</v>
      </c>
      <c r="CG418" s="101">
        <v>5.7960000000000003</v>
      </c>
      <c r="CH418" s="101"/>
      <c r="CI418" s="104"/>
      <c r="CJ418" s="105" t="s">
        <v>1375</v>
      </c>
    </row>
    <row r="419" spans="50:88" x14ac:dyDescent="0.2">
      <c r="AX419" s="8"/>
      <c r="AY419" s="8"/>
      <c r="AZ419" s="8"/>
      <c r="BA419" s="8"/>
      <c r="BI419" s="8"/>
      <c r="BU419" s="58" t="s">
        <v>2222</v>
      </c>
      <c r="BV419" s="53" t="s">
        <v>592</v>
      </c>
      <c r="BW419" s="97"/>
      <c r="BX419" s="110"/>
      <c r="BY419" s="88"/>
      <c r="BZ419" s="99"/>
      <c r="CA419" s="100" t="s">
        <v>2595</v>
      </c>
      <c r="CB419" s="101" t="s">
        <v>1376</v>
      </c>
      <c r="CC419" s="101">
        <v>668</v>
      </c>
      <c r="CD419" s="100">
        <v>15.158333333333335</v>
      </c>
      <c r="CE419" s="103"/>
      <c r="CF419" s="101" t="s">
        <v>835</v>
      </c>
      <c r="CG419" s="101">
        <v>5.7960000000000003</v>
      </c>
      <c r="CH419" s="101"/>
      <c r="CI419" s="104"/>
      <c r="CJ419" s="105" t="s">
        <v>1376</v>
      </c>
    </row>
    <row r="420" spans="50:88" x14ac:dyDescent="0.2">
      <c r="AX420" s="8"/>
      <c r="AY420" s="8"/>
      <c r="AZ420" s="8"/>
      <c r="BA420" s="8"/>
      <c r="BI420" s="8"/>
      <c r="BU420" s="58" t="s">
        <v>2223</v>
      </c>
      <c r="BV420" s="53" t="s">
        <v>593</v>
      </c>
      <c r="BW420" s="97"/>
      <c r="BX420" s="110"/>
      <c r="BY420" s="88"/>
      <c r="BZ420" s="99"/>
      <c r="CA420" s="100" t="s">
        <v>2596</v>
      </c>
      <c r="CB420" s="101" t="s">
        <v>1377</v>
      </c>
      <c r="CC420" s="101">
        <v>669</v>
      </c>
      <c r="CD420" s="100">
        <v>14.258333333333333</v>
      </c>
      <c r="CE420" s="103"/>
      <c r="CF420" s="101" t="s">
        <v>835</v>
      </c>
      <c r="CG420" s="101">
        <v>5.7960000000000003</v>
      </c>
      <c r="CH420" s="101"/>
      <c r="CI420" s="104"/>
      <c r="CJ420" s="105" t="s">
        <v>1377</v>
      </c>
    </row>
    <row r="421" spans="50:88" x14ac:dyDescent="0.2">
      <c r="AX421" s="8"/>
      <c r="AY421" s="8"/>
      <c r="AZ421" s="8"/>
      <c r="BA421" s="8"/>
      <c r="BI421" s="8"/>
      <c r="BU421" s="58" t="s">
        <v>2224</v>
      </c>
      <c r="BV421" s="53" t="s">
        <v>594</v>
      </c>
      <c r="BW421" s="97"/>
      <c r="BX421" s="110"/>
      <c r="BY421" s="88"/>
      <c r="BZ421" s="99"/>
      <c r="CA421" s="100" t="s">
        <v>2597</v>
      </c>
      <c r="CB421" s="101" t="s">
        <v>1378</v>
      </c>
      <c r="CC421" s="101">
        <v>670</v>
      </c>
      <c r="CD421" s="100">
        <v>14.258333333333333</v>
      </c>
      <c r="CE421" s="103"/>
      <c r="CF421" s="101" t="s">
        <v>835</v>
      </c>
      <c r="CG421" s="101">
        <v>5.7960000000000003</v>
      </c>
      <c r="CH421" s="101"/>
      <c r="CI421" s="104"/>
      <c r="CJ421" s="105" t="s">
        <v>1378</v>
      </c>
    </row>
    <row r="422" spans="50:88" x14ac:dyDescent="0.2">
      <c r="AX422" s="8"/>
      <c r="AY422" s="8"/>
      <c r="AZ422" s="8"/>
      <c r="BA422" s="8"/>
      <c r="BI422" s="8"/>
      <c r="BU422" s="58" t="s">
        <v>2225</v>
      </c>
      <c r="BV422" s="53" t="s">
        <v>595</v>
      </c>
      <c r="BW422" s="97"/>
      <c r="BX422" s="110"/>
      <c r="BY422" s="88"/>
      <c r="BZ422" s="99"/>
      <c r="CA422" s="100" t="s">
        <v>2598</v>
      </c>
      <c r="CB422" s="101" t="s">
        <v>1379</v>
      </c>
      <c r="CC422" s="101">
        <v>671</v>
      </c>
      <c r="CD422" s="100">
        <v>12.091666666666667</v>
      </c>
      <c r="CE422" s="103"/>
      <c r="CF422" s="101" t="s">
        <v>835</v>
      </c>
      <c r="CG422" s="101">
        <v>5.7960000000000003</v>
      </c>
      <c r="CH422" s="101"/>
      <c r="CI422" s="104"/>
      <c r="CJ422" s="105" t="s">
        <v>1379</v>
      </c>
    </row>
    <row r="423" spans="50:88" x14ac:dyDescent="0.2">
      <c r="AX423" s="8"/>
      <c r="AY423" s="8"/>
      <c r="AZ423" s="8"/>
      <c r="BA423" s="8"/>
      <c r="BI423" s="8"/>
      <c r="BU423" s="58" t="s">
        <v>2226</v>
      </c>
      <c r="BV423" s="53" t="s">
        <v>596</v>
      </c>
      <c r="BW423" s="97"/>
      <c r="BX423" s="110"/>
      <c r="BY423" s="88"/>
      <c r="BZ423" s="99"/>
      <c r="CA423" s="100" t="s">
        <v>2599</v>
      </c>
      <c r="CB423" s="101" t="s">
        <v>1380</v>
      </c>
      <c r="CC423" s="101">
        <v>672</v>
      </c>
      <c r="CD423" s="100">
        <v>13.816666666666666</v>
      </c>
      <c r="CE423" s="103"/>
      <c r="CF423" s="101" t="s">
        <v>835</v>
      </c>
      <c r="CG423" s="101">
        <v>5.7960000000000003</v>
      </c>
      <c r="CH423" s="101"/>
      <c r="CI423" s="104"/>
      <c r="CJ423" s="105" t="s">
        <v>1380</v>
      </c>
    </row>
    <row r="424" spans="50:88" x14ac:dyDescent="0.2">
      <c r="AX424" s="8"/>
      <c r="AY424" s="8"/>
      <c r="AZ424" s="8"/>
      <c r="BA424" s="8"/>
      <c r="BI424" s="8"/>
      <c r="BU424" s="58" t="s">
        <v>2227</v>
      </c>
      <c r="BV424" s="53" t="s">
        <v>597</v>
      </c>
      <c r="BW424" s="97"/>
      <c r="BX424" s="110"/>
      <c r="BY424" s="88"/>
      <c r="BZ424" s="99"/>
      <c r="CA424" s="100" t="s">
        <v>2600</v>
      </c>
      <c r="CB424" s="101" t="s">
        <v>1381</v>
      </c>
      <c r="CC424" s="101">
        <v>673</v>
      </c>
      <c r="CD424" s="100">
        <v>13.816666666666666</v>
      </c>
      <c r="CE424" s="103"/>
      <c r="CF424" s="101" t="s">
        <v>835</v>
      </c>
      <c r="CG424" s="101">
        <v>5.7960000000000003</v>
      </c>
      <c r="CH424" s="101"/>
      <c r="CI424" s="104"/>
      <c r="CJ424" s="105" t="s">
        <v>1381</v>
      </c>
    </row>
    <row r="425" spans="50:88" x14ac:dyDescent="0.2">
      <c r="AX425" s="8"/>
      <c r="AY425" s="8"/>
      <c r="AZ425" s="8"/>
      <c r="BA425" s="8"/>
      <c r="BI425" s="8"/>
      <c r="BU425" s="58" t="s">
        <v>2228</v>
      </c>
      <c r="BV425" s="53" t="s">
        <v>1204</v>
      </c>
      <c r="BW425" s="97"/>
      <c r="BX425" s="110"/>
      <c r="BY425" s="88"/>
      <c r="BZ425" s="99"/>
      <c r="CA425" s="100" t="s">
        <v>2601</v>
      </c>
      <c r="CB425" s="101" t="s">
        <v>1382</v>
      </c>
      <c r="CC425" s="101">
        <v>674</v>
      </c>
      <c r="CD425" s="100">
        <v>13.816666666666666</v>
      </c>
      <c r="CE425" s="103"/>
      <c r="CF425" s="101" t="s">
        <v>835</v>
      </c>
      <c r="CG425" s="101">
        <v>5.7960000000000003</v>
      </c>
      <c r="CH425" s="101"/>
      <c r="CI425" s="104"/>
      <c r="CJ425" s="105" t="s">
        <v>1382</v>
      </c>
    </row>
    <row r="426" spans="50:88" x14ac:dyDescent="0.2">
      <c r="AX426" s="8"/>
      <c r="AY426" s="8"/>
      <c r="AZ426" s="8"/>
      <c r="BA426" s="8"/>
      <c r="BI426" s="8"/>
      <c r="BU426" s="58" t="s">
        <v>2229</v>
      </c>
      <c r="BV426" s="53" t="s">
        <v>598</v>
      </c>
      <c r="BW426" s="97"/>
      <c r="BX426" s="110"/>
      <c r="BY426" s="88"/>
      <c r="BZ426" s="99"/>
      <c r="CA426" s="100" t="s">
        <v>2602</v>
      </c>
      <c r="CB426" s="101" t="s">
        <v>1383</v>
      </c>
      <c r="CC426" s="101">
        <v>675</v>
      </c>
      <c r="CD426" s="100">
        <v>13.816666666666666</v>
      </c>
      <c r="CE426" s="103"/>
      <c r="CF426" s="101" t="s">
        <v>835</v>
      </c>
      <c r="CG426" s="101">
        <v>5.7960000000000003</v>
      </c>
      <c r="CH426" s="101"/>
      <c r="CI426" s="104"/>
      <c r="CJ426" s="105" t="s">
        <v>1383</v>
      </c>
    </row>
    <row r="427" spans="50:88" x14ac:dyDescent="0.2">
      <c r="AX427" s="8"/>
      <c r="AY427" s="8"/>
      <c r="AZ427" s="8"/>
      <c r="BA427" s="8"/>
      <c r="BI427" s="8"/>
      <c r="BU427" s="58" t="s">
        <v>2230</v>
      </c>
      <c r="BV427" s="53" t="s">
        <v>599</v>
      </c>
      <c r="BW427" s="97"/>
      <c r="BX427" s="110"/>
      <c r="BY427" s="88"/>
      <c r="BZ427" s="99"/>
      <c r="CA427" s="100" t="s">
        <v>2603</v>
      </c>
      <c r="CB427" s="101" t="s">
        <v>1384</v>
      </c>
      <c r="CC427" s="101">
        <v>676</v>
      </c>
      <c r="CD427" s="100">
        <v>13.816666666666666</v>
      </c>
      <c r="CE427" s="103"/>
      <c r="CF427" s="101" t="s">
        <v>835</v>
      </c>
      <c r="CG427" s="101">
        <v>5.7960000000000003</v>
      </c>
      <c r="CH427" s="101"/>
      <c r="CI427" s="104"/>
      <c r="CJ427" s="105" t="s">
        <v>1384</v>
      </c>
    </row>
    <row r="428" spans="50:88" x14ac:dyDescent="0.2">
      <c r="AX428" s="8"/>
      <c r="AY428" s="8"/>
      <c r="AZ428" s="8"/>
      <c r="BA428" s="8"/>
      <c r="BI428" s="8"/>
      <c r="BU428" s="58" t="s">
        <v>2231</v>
      </c>
      <c r="BV428" s="53" t="s">
        <v>600</v>
      </c>
      <c r="BW428" s="97"/>
      <c r="BX428" s="110"/>
      <c r="BY428" s="88"/>
      <c r="BZ428" s="99"/>
      <c r="CA428" s="100" t="s">
        <v>2604</v>
      </c>
      <c r="CB428" s="101" t="s">
        <v>1385</v>
      </c>
      <c r="CC428" s="101">
        <v>677</v>
      </c>
      <c r="CD428" s="100">
        <v>14.766666666666666</v>
      </c>
      <c r="CE428" s="103"/>
      <c r="CF428" s="101" t="s">
        <v>835</v>
      </c>
      <c r="CG428" s="101">
        <v>5.7960000000000003</v>
      </c>
      <c r="CH428" s="101"/>
      <c r="CI428" s="104"/>
      <c r="CJ428" s="105" t="s">
        <v>1385</v>
      </c>
    </row>
    <row r="429" spans="50:88" x14ac:dyDescent="0.2">
      <c r="AX429" s="8"/>
      <c r="AY429" s="8"/>
      <c r="AZ429" s="8"/>
      <c r="BA429" s="8"/>
      <c r="BI429" s="8"/>
      <c r="BU429" s="58" t="s">
        <v>2232</v>
      </c>
      <c r="BV429" s="53" t="s">
        <v>601</v>
      </c>
      <c r="BW429" s="97"/>
      <c r="BX429" s="110"/>
      <c r="BY429" s="88"/>
      <c r="BZ429" s="99"/>
      <c r="CA429" s="100" t="s">
        <v>2605</v>
      </c>
      <c r="CB429" s="101" t="s">
        <v>1386</v>
      </c>
      <c r="CC429" s="101">
        <v>678</v>
      </c>
      <c r="CD429" s="100">
        <v>14.766666666666666</v>
      </c>
      <c r="CE429" s="103"/>
      <c r="CF429" s="101" t="s">
        <v>835</v>
      </c>
      <c r="CG429" s="101">
        <v>5.7960000000000003</v>
      </c>
      <c r="CH429" s="101"/>
      <c r="CI429" s="104"/>
      <c r="CJ429" s="105" t="s">
        <v>1386</v>
      </c>
    </row>
    <row r="430" spans="50:88" x14ac:dyDescent="0.2">
      <c r="AX430" s="8"/>
      <c r="AY430" s="8"/>
      <c r="AZ430" s="8"/>
      <c r="BA430" s="8"/>
      <c r="BI430" s="8"/>
      <c r="BU430" s="58" t="s">
        <v>2233</v>
      </c>
      <c r="BV430" s="53" t="s">
        <v>602</v>
      </c>
      <c r="BW430" s="97"/>
      <c r="BX430" s="110"/>
      <c r="BY430" s="88"/>
      <c r="BZ430" s="99"/>
      <c r="CA430" s="100" t="s">
        <v>2606</v>
      </c>
      <c r="CB430" s="101" t="s">
        <v>1387</v>
      </c>
      <c r="CC430" s="101">
        <v>679</v>
      </c>
      <c r="CD430" s="100">
        <v>14.766666666666666</v>
      </c>
      <c r="CE430" s="103"/>
      <c r="CF430" s="101" t="s">
        <v>835</v>
      </c>
      <c r="CG430" s="101">
        <v>5.7960000000000003</v>
      </c>
      <c r="CH430" s="101"/>
      <c r="CI430" s="104"/>
      <c r="CJ430" s="105" t="s">
        <v>1387</v>
      </c>
    </row>
    <row r="431" spans="50:88" x14ac:dyDescent="0.2">
      <c r="AX431" s="8"/>
      <c r="AY431" s="8"/>
      <c r="AZ431" s="8"/>
      <c r="BA431" s="8"/>
      <c r="BI431" s="8"/>
      <c r="BU431" s="58" t="s">
        <v>2234</v>
      </c>
      <c r="BV431" s="53" t="s">
        <v>603</v>
      </c>
      <c r="BW431" s="97"/>
      <c r="BX431" s="110"/>
      <c r="BY431" s="88"/>
      <c r="BZ431" s="99"/>
      <c r="CA431" s="100" t="s">
        <v>2308</v>
      </c>
      <c r="CB431" s="101" t="s">
        <v>253</v>
      </c>
      <c r="CC431" s="101">
        <v>581</v>
      </c>
      <c r="CD431" s="100">
        <v>8.7250000000000014</v>
      </c>
      <c r="CE431" s="103"/>
      <c r="CF431" s="101"/>
      <c r="CG431" s="101">
        <v>5.7960000000000003</v>
      </c>
      <c r="CH431" s="101"/>
      <c r="CI431" s="104"/>
      <c r="CJ431" s="105" t="s">
        <v>253</v>
      </c>
    </row>
    <row r="432" spans="50:88" x14ac:dyDescent="0.2">
      <c r="AX432" s="8"/>
      <c r="AY432" s="8"/>
      <c r="AZ432" s="8"/>
      <c r="BA432" s="8"/>
      <c r="BI432" s="8"/>
      <c r="BU432" s="58" t="s">
        <v>2235</v>
      </c>
      <c r="BV432" s="53" t="s">
        <v>604</v>
      </c>
      <c r="BW432" s="97"/>
      <c r="BX432" s="110"/>
      <c r="BY432" s="88"/>
      <c r="BZ432" s="99"/>
      <c r="CA432" s="100" t="s">
        <v>2477</v>
      </c>
      <c r="CB432" s="101" t="s">
        <v>254</v>
      </c>
      <c r="CC432" s="101">
        <v>582</v>
      </c>
      <c r="CD432" s="100">
        <v>9.0916666666666668</v>
      </c>
      <c r="CE432" s="103"/>
      <c r="CF432" s="101"/>
      <c r="CG432" s="101">
        <v>5.7960000000000003</v>
      </c>
      <c r="CH432" s="101"/>
      <c r="CI432" s="104"/>
      <c r="CJ432" s="105" t="s">
        <v>254</v>
      </c>
    </row>
    <row r="433" spans="50:88" x14ac:dyDescent="0.2">
      <c r="AX433" s="8"/>
      <c r="AY433" s="8"/>
      <c r="AZ433" s="8"/>
      <c r="BA433" s="8"/>
      <c r="BI433" s="8"/>
      <c r="BU433" s="58" t="s">
        <v>2236</v>
      </c>
      <c r="BV433" s="53" t="s">
        <v>1205</v>
      </c>
      <c r="BW433" s="97"/>
      <c r="BX433" s="110"/>
      <c r="BY433" s="88"/>
      <c r="BZ433" s="99"/>
      <c r="CA433" s="100" t="s">
        <v>2480</v>
      </c>
      <c r="CB433" s="101" t="s">
        <v>255</v>
      </c>
      <c r="CC433" s="101">
        <v>583</v>
      </c>
      <c r="CD433" s="100">
        <v>8.9</v>
      </c>
      <c r="CE433" s="103"/>
      <c r="CF433" s="101"/>
      <c r="CG433" s="101">
        <v>5.7960000000000003</v>
      </c>
      <c r="CH433" s="101"/>
      <c r="CI433" s="104"/>
      <c r="CJ433" s="105" t="s">
        <v>255</v>
      </c>
    </row>
    <row r="434" spans="50:88" x14ac:dyDescent="0.2">
      <c r="AX434" s="8"/>
      <c r="AY434" s="8"/>
      <c r="AZ434" s="8"/>
      <c r="BA434" s="8"/>
      <c r="BI434" s="8"/>
      <c r="BU434" s="58" t="s">
        <v>2237</v>
      </c>
      <c r="BV434" s="53" t="s">
        <v>605</v>
      </c>
      <c r="BW434" s="97"/>
      <c r="BX434" s="110"/>
      <c r="BY434" s="88"/>
      <c r="BZ434" s="99"/>
      <c r="CA434" s="100" t="s">
        <v>2487</v>
      </c>
      <c r="CB434" s="101" t="s">
        <v>256</v>
      </c>
      <c r="CC434" s="101">
        <v>584</v>
      </c>
      <c r="CD434" s="100">
        <v>8.3000000000000007</v>
      </c>
      <c r="CE434" s="103"/>
      <c r="CF434" s="101"/>
      <c r="CG434" s="101">
        <v>5.7960000000000003</v>
      </c>
      <c r="CH434" s="101"/>
      <c r="CI434" s="104"/>
      <c r="CJ434" s="105" t="s">
        <v>256</v>
      </c>
    </row>
    <row r="435" spans="50:88" x14ac:dyDescent="0.2">
      <c r="AX435" s="8"/>
      <c r="AY435" s="8"/>
      <c r="AZ435" s="8"/>
      <c r="BA435" s="8"/>
      <c r="BI435" s="8"/>
      <c r="BV435" s="53" t="s">
        <v>1206</v>
      </c>
      <c r="BW435" s="97"/>
      <c r="BX435" s="110"/>
      <c r="BY435" s="88"/>
      <c r="BZ435" s="99"/>
      <c r="CA435" s="100" t="s">
        <v>2488</v>
      </c>
      <c r="CB435" s="101" t="s">
        <v>257</v>
      </c>
      <c r="CC435" s="101">
        <v>585</v>
      </c>
      <c r="CD435" s="100">
        <v>8.3000000000000007</v>
      </c>
      <c r="CE435" s="103"/>
      <c r="CF435" s="101"/>
      <c r="CG435" s="101">
        <v>5.7960000000000003</v>
      </c>
      <c r="CH435" s="101"/>
      <c r="CI435" s="104"/>
      <c r="CJ435" s="105" t="s">
        <v>257</v>
      </c>
    </row>
    <row r="436" spans="50:88" x14ac:dyDescent="0.2">
      <c r="AX436" s="8"/>
      <c r="AY436" s="8"/>
      <c r="AZ436" s="8"/>
      <c r="BA436" s="8"/>
      <c r="BI436" s="8"/>
      <c r="BV436" s="53" t="s">
        <v>854</v>
      </c>
      <c r="BW436" s="97"/>
      <c r="BX436" s="110"/>
      <c r="BY436" s="88"/>
      <c r="BZ436" s="99"/>
      <c r="CA436" s="100" t="s">
        <v>2489</v>
      </c>
      <c r="CB436" s="101" t="s">
        <v>258</v>
      </c>
      <c r="CC436" s="101">
        <v>586</v>
      </c>
      <c r="CD436" s="100">
        <v>8.2833333333333332</v>
      </c>
      <c r="CE436" s="103"/>
      <c r="CF436" s="101"/>
      <c r="CG436" s="101">
        <v>5.7960000000000003</v>
      </c>
      <c r="CH436" s="101"/>
      <c r="CI436" s="104"/>
      <c r="CJ436" s="105" t="s">
        <v>258</v>
      </c>
    </row>
    <row r="437" spans="50:88" x14ac:dyDescent="0.2">
      <c r="AX437" s="8"/>
      <c r="AY437" s="8"/>
      <c r="AZ437" s="8"/>
      <c r="BA437" s="8"/>
      <c r="BI437" s="8"/>
      <c r="BV437" s="53" t="s">
        <v>606</v>
      </c>
      <c r="BW437" s="97"/>
      <c r="BX437" s="110"/>
      <c r="BY437" s="88"/>
      <c r="BZ437" s="99"/>
      <c r="CA437" s="100" t="s">
        <v>2306</v>
      </c>
      <c r="CB437" s="101" t="s">
        <v>1229</v>
      </c>
      <c r="CC437" s="101">
        <v>587</v>
      </c>
      <c r="CD437" s="88">
        <v>10.81</v>
      </c>
      <c r="CE437" s="103"/>
      <c r="CF437" s="101" t="s">
        <v>804</v>
      </c>
      <c r="CG437" s="101">
        <v>5.7960000000000003</v>
      </c>
      <c r="CH437" s="101"/>
      <c r="CI437" s="104"/>
      <c r="CJ437" s="105" t="s">
        <v>1229</v>
      </c>
    </row>
    <row r="438" spans="50:88" x14ac:dyDescent="0.2">
      <c r="AX438" s="8"/>
      <c r="AY438" s="8"/>
      <c r="AZ438" s="8"/>
      <c r="BA438" s="8"/>
      <c r="BI438" s="8"/>
      <c r="BV438" s="53" t="s">
        <v>607</v>
      </c>
      <c r="BW438" s="97"/>
      <c r="BX438" s="110"/>
      <c r="BY438" s="88"/>
      <c r="BZ438" s="99"/>
      <c r="CA438" s="100" t="s">
        <v>2305</v>
      </c>
      <c r="CB438" s="101" t="s">
        <v>1230</v>
      </c>
      <c r="CC438" s="101">
        <v>588</v>
      </c>
      <c r="CD438" s="88">
        <v>10.81</v>
      </c>
      <c r="CE438" s="103"/>
      <c r="CF438" s="101" t="s">
        <v>804</v>
      </c>
      <c r="CG438" s="101">
        <v>5.7960000000000003</v>
      </c>
      <c r="CH438" s="101"/>
      <c r="CI438" s="104"/>
      <c r="CJ438" s="105" t="s">
        <v>1230</v>
      </c>
    </row>
    <row r="439" spans="50:88" x14ac:dyDescent="0.2">
      <c r="AX439" s="8"/>
      <c r="AY439" s="8"/>
      <c r="AZ439" s="8"/>
      <c r="BA439" s="8"/>
      <c r="BI439" s="8"/>
      <c r="BV439" s="53" t="s">
        <v>608</v>
      </c>
      <c r="BW439" s="97"/>
      <c r="BX439" s="110"/>
      <c r="BY439" s="88"/>
      <c r="BZ439" s="99"/>
      <c r="CA439" s="100" t="s">
        <v>2492</v>
      </c>
      <c r="CB439" s="101" t="s">
        <v>259</v>
      </c>
      <c r="CC439" s="101">
        <v>589</v>
      </c>
      <c r="CD439" s="100">
        <v>9.0916666666666668</v>
      </c>
      <c r="CE439" s="103"/>
      <c r="CF439" s="101"/>
      <c r="CG439" s="101">
        <v>5.7960000000000003</v>
      </c>
      <c r="CH439" s="101"/>
      <c r="CI439" s="104"/>
      <c r="CJ439" s="105" t="s">
        <v>259</v>
      </c>
    </row>
    <row r="440" spans="50:88" x14ac:dyDescent="0.2">
      <c r="AX440" s="8"/>
      <c r="AY440" s="8"/>
      <c r="AZ440" s="8"/>
      <c r="BA440" s="8"/>
      <c r="BI440" s="8"/>
      <c r="BV440" s="53" t="s">
        <v>609</v>
      </c>
      <c r="BW440" s="97"/>
      <c r="BX440" s="110"/>
      <c r="BY440" s="88"/>
      <c r="BZ440" s="99"/>
      <c r="CA440" s="100" t="s">
        <v>2506</v>
      </c>
      <c r="CB440" s="101" t="s">
        <v>260</v>
      </c>
      <c r="CC440" s="101">
        <v>591</v>
      </c>
      <c r="CD440" s="100">
        <v>8.9</v>
      </c>
      <c r="CE440" s="103"/>
      <c r="CF440" s="101"/>
      <c r="CG440" s="101">
        <v>5.7960000000000003</v>
      </c>
      <c r="CH440" s="101"/>
      <c r="CI440" s="104"/>
      <c r="CJ440" s="105" t="s">
        <v>260</v>
      </c>
    </row>
    <row r="441" spans="50:88" x14ac:dyDescent="0.2">
      <c r="AX441" s="8"/>
      <c r="AY441" s="8"/>
      <c r="AZ441" s="8"/>
      <c r="BA441" s="8"/>
      <c r="BI441" s="8"/>
      <c r="BV441" s="53" t="s">
        <v>610</v>
      </c>
      <c r="BW441" s="97"/>
      <c r="BX441" s="110"/>
      <c r="BY441" s="88"/>
      <c r="BZ441" s="99"/>
      <c r="CA441" s="100" t="s">
        <v>2308</v>
      </c>
      <c r="CB441" s="101" t="s">
        <v>269</v>
      </c>
      <c r="CC441" s="101">
        <v>771</v>
      </c>
      <c r="CD441" s="100">
        <v>11.3</v>
      </c>
      <c r="CE441" s="103"/>
      <c r="CF441" s="101" t="s">
        <v>835</v>
      </c>
      <c r="CG441" s="101">
        <v>5.7960000000000003</v>
      </c>
      <c r="CH441" s="101"/>
      <c r="CI441" s="104"/>
      <c r="CJ441" s="105" t="s">
        <v>269</v>
      </c>
    </row>
    <row r="442" spans="50:88" x14ac:dyDescent="0.2">
      <c r="AX442" s="8"/>
      <c r="AY442" s="8"/>
      <c r="AZ442" s="8"/>
      <c r="BA442" s="8"/>
      <c r="BI442" s="8"/>
      <c r="BV442" s="53" t="s">
        <v>611</v>
      </c>
      <c r="BW442" s="97"/>
      <c r="BX442" s="110"/>
      <c r="BY442" s="88"/>
      <c r="BZ442" s="99"/>
      <c r="CA442" s="100" t="s">
        <v>2487</v>
      </c>
      <c r="CB442" s="101" t="s">
        <v>270</v>
      </c>
      <c r="CC442" s="101">
        <v>772</v>
      </c>
      <c r="CD442" s="100">
        <v>10.683333333333334</v>
      </c>
      <c r="CE442" s="103"/>
      <c r="CF442" s="101" t="s">
        <v>835</v>
      </c>
      <c r="CG442" s="101">
        <v>5.7960000000000003</v>
      </c>
      <c r="CH442" s="101"/>
      <c r="CI442" s="104"/>
      <c r="CJ442" s="105" t="s">
        <v>270</v>
      </c>
    </row>
    <row r="443" spans="50:88" x14ac:dyDescent="0.2">
      <c r="AX443" s="8"/>
      <c r="AY443" s="8"/>
      <c r="AZ443" s="8"/>
      <c r="BA443" s="8"/>
      <c r="BI443" s="8"/>
      <c r="BV443" s="53" t="s">
        <v>612</v>
      </c>
      <c r="BW443" s="97"/>
      <c r="BX443" s="110"/>
      <c r="BY443" s="88"/>
      <c r="BZ443" s="99"/>
      <c r="CA443" s="100" t="s">
        <v>2488</v>
      </c>
      <c r="CB443" s="101" t="s">
        <v>271</v>
      </c>
      <c r="CC443" s="101">
        <v>773</v>
      </c>
      <c r="CD443" s="100">
        <v>10.65</v>
      </c>
      <c r="CE443" s="103"/>
      <c r="CF443" s="101" t="s">
        <v>835</v>
      </c>
      <c r="CG443" s="101">
        <v>5.7960000000000003</v>
      </c>
      <c r="CH443" s="101"/>
      <c r="CI443" s="104"/>
      <c r="CJ443" s="105" t="s">
        <v>271</v>
      </c>
    </row>
    <row r="444" spans="50:88" x14ac:dyDescent="0.2">
      <c r="AX444" s="8"/>
      <c r="AY444" s="8"/>
      <c r="AZ444" s="8"/>
      <c r="BA444" s="8"/>
      <c r="BI444" s="8"/>
      <c r="BV444" s="53" t="s">
        <v>613</v>
      </c>
      <c r="BW444" s="97"/>
      <c r="BX444" s="110"/>
      <c r="BY444" s="88"/>
      <c r="BZ444" s="99"/>
      <c r="CA444" s="100" t="s">
        <v>2489</v>
      </c>
      <c r="CB444" s="101" t="s">
        <v>272</v>
      </c>
      <c r="CC444" s="101">
        <v>774</v>
      </c>
      <c r="CD444" s="100">
        <v>10.683333333333334</v>
      </c>
      <c r="CE444" s="103"/>
      <c r="CF444" s="101" t="s">
        <v>835</v>
      </c>
      <c r="CG444" s="101">
        <v>5.7960000000000003</v>
      </c>
      <c r="CH444" s="101"/>
      <c r="CI444" s="104"/>
      <c r="CJ444" s="105" t="s">
        <v>272</v>
      </c>
    </row>
    <row r="445" spans="50:88" x14ac:dyDescent="0.2">
      <c r="AX445" s="8"/>
      <c r="AY445" s="8"/>
      <c r="AZ445" s="8"/>
      <c r="BA445" s="8"/>
      <c r="BI445" s="8"/>
      <c r="BV445" s="53" t="s">
        <v>614</v>
      </c>
      <c r="BW445" s="97"/>
      <c r="BX445" s="110"/>
      <c r="BY445" s="88"/>
      <c r="BZ445" s="99"/>
      <c r="CA445" s="100" t="s">
        <v>2607</v>
      </c>
      <c r="CB445" s="101" t="s">
        <v>273</v>
      </c>
      <c r="CC445" s="101">
        <v>777</v>
      </c>
      <c r="CD445" s="100">
        <v>11.3</v>
      </c>
      <c r="CE445" s="103"/>
      <c r="CF445" s="101" t="s">
        <v>835</v>
      </c>
      <c r="CG445" s="101">
        <v>5.7960000000000003</v>
      </c>
      <c r="CH445" s="101"/>
      <c r="CI445" s="104"/>
      <c r="CJ445" s="105" t="s">
        <v>273</v>
      </c>
    </row>
    <row r="446" spans="50:88" x14ac:dyDescent="0.2">
      <c r="AX446" s="8"/>
      <c r="AY446" s="8"/>
      <c r="AZ446" s="8"/>
      <c r="BA446" s="8"/>
      <c r="BI446" s="8"/>
      <c r="BV446" s="53" t="s">
        <v>855</v>
      </c>
      <c r="BW446" s="97"/>
      <c r="BX446" s="110"/>
      <c r="BY446" s="88"/>
      <c r="BZ446" s="99"/>
      <c r="CA446" s="100" t="s">
        <v>835</v>
      </c>
      <c r="CB446" s="108" t="s">
        <v>1497</v>
      </c>
      <c r="CC446" s="109"/>
      <c r="CD446" s="109"/>
      <c r="CE446" s="109"/>
      <c r="CF446" s="109"/>
      <c r="CG446" s="109"/>
      <c r="CH446" s="109"/>
      <c r="CI446" s="109"/>
      <c r="CJ446" s="105" t="s">
        <v>1497</v>
      </c>
    </row>
    <row r="447" spans="50:88" x14ac:dyDescent="0.2">
      <c r="AX447" s="8"/>
      <c r="AY447" s="8"/>
      <c r="AZ447" s="8"/>
      <c r="BA447" s="8"/>
      <c r="BI447" s="8"/>
      <c r="BV447" s="53" t="s">
        <v>615</v>
      </c>
      <c r="BW447" s="97"/>
      <c r="BX447" s="110"/>
      <c r="BY447" s="88"/>
      <c r="BZ447" s="99"/>
      <c r="CA447" s="100" t="s">
        <v>2608</v>
      </c>
      <c r="CB447" s="101" t="s">
        <v>169</v>
      </c>
      <c r="CC447" s="101">
        <v>445</v>
      </c>
      <c r="CD447" s="100">
        <v>11.925000000000001</v>
      </c>
      <c r="CE447" s="103"/>
      <c r="CF447" s="101"/>
      <c r="CG447" s="101">
        <v>5.7960000000000003</v>
      </c>
      <c r="CH447" s="101"/>
      <c r="CI447" s="104"/>
      <c r="CJ447" s="105" t="s">
        <v>169</v>
      </c>
    </row>
    <row r="448" spans="50:88" x14ac:dyDescent="0.2">
      <c r="AX448" s="8"/>
      <c r="AY448" s="8"/>
      <c r="AZ448" s="8"/>
      <c r="BA448" s="8"/>
      <c r="BI448" s="8"/>
      <c r="BV448" s="53" t="s">
        <v>616</v>
      </c>
      <c r="BW448" s="97"/>
      <c r="BX448" s="110"/>
      <c r="BY448" s="88"/>
      <c r="BZ448" s="99"/>
      <c r="CA448" s="100" t="s">
        <v>2609</v>
      </c>
      <c r="CB448" s="101" t="s">
        <v>170</v>
      </c>
      <c r="CC448" s="101">
        <v>446</v>
      </c>
      <c r="CD448" s="100">
        <v>12.308333333333334</v>
      </c>
      <c r="CE448" s="103"/>
      <c r="CF448" s="101"/>
      <c r="CG448" s="101">
        <v>5.7960000000000003</v>
      </c>
      <c r="CH448" s="101"/>
      <c r="CI448" s="104"/>
      <c r="CJ448" s="105" t="s">
        <v>170</v>
      </c>
    </row>
    <row r="449" spans="50:88" x14ac:dyDescent="0.2">
      <c r="AX449" s="8"/>
      <c r="AY449" s="8"/>
      <c r="AZ449" s="8"/>
      <c r="BA449" s="8"/>
      <c r="BI449" s="8"/>
      <c r="BV449" s="53" t="s">
        <v>617</v>
      </c>
      <c r="BW449" s="97"/>
      <c r="BX449" s="110"/>
      <c r="BY449" s="88"/>
      <c r="BZ449" s="99"/>
      <c r="CA449" s="100" t="s">
        <v>2610</v>
      </c>
      <c r="CB449" s="101" t="s">
        <v>171</v>
      </c>
      <c r="CC449" s="101">
        <v>450</v>
      </c>
      <c r="CD449" s="100">
        <v>12.700000000000001</v>
      </c>
      <c r="CE449" s="103"/>
      <c r="CF449" s="101"/>
      <c r="CG449" s="101">
        <v>5.7960000000000003</v>
      </c>
      <c r="CH449" s="101"/>
      <c r="CI449" s="104"/>
      <c r="CJ449" s="105" t="s">
        <v>171</v>
      </c>
    </row>
    <row r="450" spans="50:88" x14ac:dyDescent="0.2">
      <c r="AX450" s="8"/>
      <c r="AY450" s="8"/>
      <c r="AZ450" s="8"/>
      <c r="BA450" s="8"/>
      <c r="BI450" s="8"/>
      <c r="BV450" s="53" t="s">
        <v>856</v>
      </c>
      <c r="BW450" s="97"/>
      <c r="BX450" s="110"/>
      <c r="BY450" s="88"/>
      <c r="BZ450" s="99"/>
      <c r="CA450" s="100" t="s">
        <v>2611</v>
      </c>
      <c r="CB450" s="101" t="s">
        <v>901</v>
      </c>
      <c r="CC450" s="101">
        <v>451</v>
      </c>
      <c r="CD450" s="100">
        <v>20.82</v>
      </c>
      <c r="CE450" s="103"/>
      <c r="CF450" s="101" t="s">
        <v>804</v>
      </c>
      <c r="CG450" s="101">
        <v>5.7960000000000003</v>
      </c>
      <c r="CH450" s="101"/>
      <c r="CI450" s="104"/>
      <c r="CJ450" s="105" t="s">
        <v>901</v>
      </c>
    </row>
    <row r="451" spans="50:88" x14ac:dyDescent="0.2">
      <c r="AX451" s="8"/>
      <c r="AY451" s="8"/>
      <c r="AZ451" s="8"/>
      <c r="BA451" s="8"/>
      <c r="BI451" s="8"/>
      <c r="BV451" s="53" t="s">
        <v>618</v>
      </c>
      <c r="BW451" s="97"/>
      <c r="BX451" s="110"/>
      <c r="BY451" s="88"/>
      <c r="BZ451" s="99"/>
      <c r="CA451" s="100" t="s">
        <v>2612</v>
      </c>
      <c r="CB451" s="101" t="s">
        <v>172</v>
      </c>
      <c r="CC451" s="101">
        <v>452</v>
      </c>
      <c r="CD451" s="100">
        <v>13.783333333333333</v>
      </c>
      <c r="CE451" s="103"/>
      <c r="CF451" s="101"/>
      <c r="CG451" s="101">
        <v>5.7960000000000003</v>
      </c>
      <c r="CH451" s="101"/>
      <c r="CI451" s="104"/>
      <c r="CJ451" s="105" t="s">
        <v>172</v>
      </c>
    </row>
    <row r="452" spans="50:88" x14ac:dyDescent="0.2">
      <c r="AX452" s="8"/>
      <c r="AY452" s="8"/>
      <c r="AZ452" s="8"/>
      <c r="BA452" s="8"/>
      <c r="BI452" s="8"/>
      <c r="BV452" s="53" t="s">
        <v>619</v>
      </c>
      <c r="BW452" s="97"/>
      <c r="BX452" s="110"/>
      <c r="BY452" s="88"/>
      <c r="BZ452" s="99"/>
      <c r="CA452" s="100" t="s">
        <v>2613</v>
      </c>
      <c r="CB452" s="101" t="s">
        <v>173</v>
      </c>
      <c r="CC452" s="101">
        <v>453</v>
      </c>
      <c r="CD452" s="100">
        <v>14.308333333333335</v>
      </c>
      <c r="CE452" s="103"/>
      <c r="CF452" s="101"/>
      <c r="CG452" s="101">
        <v>5.7960000000000003</v>
      </c>
      <c r="CH452" s="101"/>
      <c r="CI452" s="104"/>
      <c r="CJ452" s="105" t="s">
        <v>173</v>
      </c>
    </row>
    <row r="453" spans="50:88" x14ac:dyDescent="0.2">
      <c r="AX453" s="8"/>
      <c r="AY453" s="8"/>
      <c r="AZ453" s="8"/>
      <c r="BA453" s="8"/>
      <c r="BI453" s="8"/>
      <c r="BV453" s="53" t="s">
        <v>869</v>
      </c>
      <c r="BW453" s="97"/>
      <c r="BX453" s="110"/>
      <c r="BY453" s="88"/>
      <c r="BZ453" s="99"/>
      <c r="CA453" s="100" t="s">
        <v>2614</v>
      </c>
      <c r="CB453" s="101" t="s">
        <v>174</v>
      </c>
      <c r="CC453" s="101">
        <v>454</v>
      </c>
      <c r="CD453" s="100">
        <v>14.308333333333335</v>
      </c>
      <c r="CE453" s="103"/>
      <c r="CF453" s="101"/>
      <c r="CG453" s="101">
        <v>5.7960000000000003</v>
      </c>
      <c r="CH453" s="101"/>
      <c r="CI453" s="104"/>
      <c r="CJ453" s="105" t="s">
        <v>174</v>
      </c>
    </row>
    <row r="454" spans="50:88" x14ac:dyDescent="0.2">
      <c r="AX454" s="8"/>
      <c r="AY454" s="8"/>
      <c r="AZ454" s="8"/>
      <c r="BA454" s="8"/>
      <c r="BI454" s="8"/>
      <c r="BV454" s="53" t="s">
        <v>620</v>
      </c>
      <c r="BW454" s="97"/>
      <c r="BX454" s="110"/>
      <c r="BY454" s="88"/>
      <c r="BZ454" s="99"/>
      <c r="CA454" s="100" t="s">
        <v>2615</v>
      </c>
      <c r="CB454" s="101" t="s">
        <v>175</v>
      </c>
      <c r="CC454" s="101">
        <v>455</v>
      </c>
      <c r="CD454" s="100">
        <v>13.783333333333333</v>
      </c>
      <c r="CE454" s="103"/>
      <c r="CF454" s="101"/>
      <c r="CG454" s="101">
        <v>5.7960000000000003</v>
      </c>
      <c r="CH454" s="101"/>
      <c r="CI454" s="104"/>
      <c r="CJ454" s="105" t="s">
        <v>175</v>
      </c>
    </row>
    <row r="455" spans="50:88" x14ac:dyDescent="0.2">
      <c r="AX455" s="8"/>
      <c r="AY455" s="8"/>
      <c r="AZ455" s="8"/>
      <c r="BA455" s="8"/>
      <c r="BI455" s="8"/>
      <c r="BV455" s="53" t="s">
        <v>621</v>
      </c>
      <c r="BW455" s="97"/>
      <c r="BX455" s="110"/>
      <c r="BY455" s="88"/>
      <c r="BZ455" s="99"/>
      <c r="CA455" s="100" t="s">
        <v>2616</v>
      </c>
      <c r="CB455" s="101" t="s">
        <v>176</v>
      </c>
      <c r="CC455" s="101">
        <v>456</v>
      </c>
      <c r="CD455" s="100">
        <v>10.325000000000001</v>
      </c>
      <c r="CE455" s="103"/>
      <c r="CF455" s="101"/>
      <c r="CG455" s="101">
        <v>5.7960000000000003</v>
      </c>
      <c r="CH455" s="101"/>
      <c r="CI455" s="104"/>
      <c r="CJ455" s="105" t="s">
        <v>176</v>
      </c>
    </row>
    <row r="456" spans="50:88" x14ac:dyDescent="0.2">
      <c r="AX456" s="8"/>
      <c r="AY456" s="8"/>
      <c r="AZ456" s="8"/>
      <c r="BA456" s="8"/>
      <c r="BI456" s="8"/>
      <c r="BV456" s="53" t="s">
        <v>622</v>
      </c>
      <c r="BW456" s="97"/>
      <c r="BX456" s="110"/>
      <c r="BY456" s="88"/>
      <c r="BZ456" s="99"/>
      <c r="CA456" s="100" t="s">
        <v>2617</v>
      </c>
      <c r="CB456" s="101" t="s">
        <v>902</v>
      </c>
      <c r="CC456" s="101">
        <v>458</v>
      </c>
      <c r="CD456" s="100">
        <v>16.95</v>
      </c>
      <c r="CE456" s="103"/>
      <c r="CF456" s="101"/>
      <c r="CG456" s="101">
        <v>5.7960000000000003</v>
      </c>
      <c r="CH456" s="101"/>
      <c r="CI456" s="104"/>
      <c r="CJ456" s="105" t="s">
        <v>902</v>
      </c>
    </row>
    <row r="457" spans="50:88" x14ac:dyDescent="0.2">
      <c r="AX457" s="8"/>
      <c r="AY457" s="8"/>
      <c r="AZ457" s="8"/>
      <c r="BA457" s="8"/>
      <c r="BI457" s="8"/>
      <c r="BV457" s="53" t="s">
        <v>623</v>
      </c>
      <c r="BW457" s="97"/>
      <c r="BX457" s="110"/>
      <c r="BY457" s="88"/>
      <c r="BZ457" s="99"/>
      <c r="CA457" s="100" t="s">
        <v>2618</v>
      </c>
      <c r="CB457" s="101" t="s">
        <v>903</v>
      </c>
      <c r="CC457" s="101">
        <v>459</v>
      </c>
      <c r="CD457" s="100">
        <v>23.220000000000002</v>
      </c>
      <c r="CE457" s="103"/>
      <c r="CF457" s="101" t="s">
        <v>804</v>
      </c>
      <c r="CG457" s="101">
        <v>5.7960000000000003</v>
      </c>
      <c r="CH457" s="101"/>
      <c r="CI457" s="104"/>
      <c r="CJ457" s="105" t="s">
        <v>903</v>
      </c>
    </row>
    <row r="458" spans="50:88" x14ac:dyDescent="0.2">
      <c r="AX458" s="8"/>
      <c r="AY458" s="8"/>
      <c r="AZ458" s="8"/>
      <c r="BA458" s="8"/>
      <c r="BI458" s="8"/>
      <c r="BV458" s="53" t="s">
        <v>624</v>
      </c>
      <c r="BW458" s="97"/>
      <c r="BX458" s="110"/>
      <c r="BY458" s="88"/>
      <c r="BZ458" s="99"/>
      <c r="CA458" s="100" t="s">
        <v>2619</v>
      </c>
      <c r="CB458" s="101" t="s">
        <v>904</v>
      </c>
      <c r="CC458" s="101">
        <v>460</v>
      </c>
      <c r="CD458" s="100">
        <v>23.220000000000002</v>
      </c>
      <c r="CE458" s="103"/>
      <c r="CF458" s="101" t="s">
        <v>804</v>
      </c>
      <c r="CG458" s="101">
        <v>5.7960000000000003</v>
      </c>
      <c r="CH458" s="101"/>
      <c r="CI458" s="104"/>
      <c r="CJ458" s="105" t="s">
        <v>904</v>
      </c>
    </row>
    <row r="459" spans="50:88" x14ac:dyDescent="0.2">
      <c r="AX459" s="8"/>
      <c r="AY459" s="8"/>
      <c r="AZ459" s="8"/>
      <c r="BA459" s="8"/>
      <c r="BI459" s="8"/>
      <c r="BV459" s="53" t="s">
        <v>625</v>
      </c>
      <c r="BW459" s="97"/>
      <c r="BX459" s="110"/>
      <c r="BY459" s="88"/>
      <c r="BZ459" s="99"/>
      <c r="CA459" s="100" t="s">
        <v>2620</v>
      </c>
      <c r="CB459" s="101" t="s">
        <v>905</v>
      </c>
      <c r="CC459" s="101">
        <v>461</v>
      </c>
      <c r="CD459" s="100">
        <v>23.220000000000002</v>
      </c>
      <c r="CE459" s="103"/>
      <c r="CF459" s="101" t="s">
        <v>804</v>
      </c>
      <c r="CG459" s="101">
        <v>5.7960000000000003</v>
      </c>
      <c r="CH459" s="101"/>
      <c r="CI459" s="104"/>
      <c r="CJ459" s="105" t="s">
        <v>905</v>
      </c>
    </row>
    <row r="460" spans="50:88" x14ac:dyDescent="0.2">
      <c r="AX460" s="8"/>
      <c r="AY460" s="8"/>
      <c r="AZ460" s="8"/>
      <c r="BA460" s="8"/>
      <c r="BI460" s="8"/>
      <c r="BV460" s="53" t="s">
        <v>626</v>
      </c>
      <c r="BW460" s="97"/>
      <c r="BX460" s="110"/>
      <c r="BY460" s="88"/>
      <c r="BZ460" s="99"/>
      <c r="CA460" s="100" t="s">
        <v>2621</v>
      </c>
      <c r="CB460" s="101" t="s">
        <v>906</v>
      </c>
      <c r="CC460" s="101">
        <v>462</v>
      </c>
      <c r="CD460" s="100">
        <v>23.220000000000002</v>
      </c>
      <c r="CE460" s="103"/>
      <c r="CF460" s="101" t="s">
        <v>804</v>
      </c>
      <c r="CG460" s="101">
        <v>5.7960000000000003</v>
      </c>
      <c r="CH460" s="101"/>
      <c r="CI460" s="104"/>
      <c r="CJ460" s="105" t="s">
        <v>906</v>
      </c>
    </row>
    <row r="461" spans="50:88" x14ac:dyDescent="0.2">
      <c r="AX461" s="8"/>
      <c r="AY461" s="8"/>
      <c r="AZ461" s="8"/>
      <c r="BA461" s="8"/>
      <c r="BI461" s="8"/>
      <c r="BV461" s="53" t="s">
        <v>627</v>
      </c>
      <c r="BW461" s="97"/>
      <c r="BX461" s="110"/>
      <c r="BY461" s="88"/>
      <c r="BZ461" s="99"/>
      <c r="CA461" s="100" t="s">
        <v>2622</v>
      </c>
      <c r="CB461" s="101" t="s">
        <v>907</v>
      </c>
      <c r="CC461" s="101">
        <v>463</v>
      </c>
      <c r="CD461" s="100">
        <v>23.220000000000002</v>
      </c>
      <c r="CE461" s="103"/>
      <c r="CF461" s="101" t="s">
        <v>804</v>
      </c>
      <c r="CG461" s="101">
        <v>5.7960000000000003</v>
      </c>
      <c r="CH461" s="101"/>
      <c r="CI461" s="104"/>
      <c r="CJ461" s="105" t="s">
        <v>907</v>
      </c>
    </row>
    <row r="462" spans="50:88" x14ac:dyDescent="0.2">
      <c r="AX462" s="8"/>
      <c r="AY462" s="8"/>
      <c r="AZ462" s="8"/>
      <c r="BA462" s="8"/>
      <c r="BI462" s="8"/>
      <c r="BV462" s="53" t="s">
        <v>628</v>
      </c>
      <c r="BW462" s="97"/>
      <c r="BX462" s="110"/>
      <c r="BY462" s="88"/>
      <c r="BZ462" s="99"/>
      <c r="CA462" s="100" t="s">
        <v>2623</v>
      </c>
      <c r="CB462" s="101" t="s">
        <v>1403</v>
      </c>
      <c r="CC462" s="101">
        <v>703</v>
      </c>
      <c r="CD462" s="100">
        <v>13.058333333333334</v>
      </c>
      <c r="CE462" s="103"/>
      <c r="CF462" s="101"/>
      <c r="CG462" s="101">
        <v>5.7960000000000003</v>
      </c>
      <c r="CH462" s="101"/>
      <c r="CI462" s="104"/>
      <c r="CJ462" s="105" t="s">
        <v>1403</v>
      </c>
    </row>
    <row r="463" spans="50:88" x14ac:dyDescent="0.2">
      <c r="AX463" s="8"/>
      <c r="AY463" s="8"/>
      <c r="AZ463" s="8"/>
      <c r="BA463" s="8"/>
      <c r="BI463" s="8"/>
      <c r="BV463" s="53" t="s">
        <v>857</v>
      </c>
      <c r="BW463" s="97"/>
      <c r="BX463" s="110"/>
      <c r="BY463" s="88"/>
      <c r="BZ463" s="99"/>
      <c r="CA463" s="100" t="s">
        <v>2624</v>
      </c>
      <c r="CB463" s="101" t="s">
        <v>177</v>
      </c>
      <c r="CC463" s="101">
        <v>465</v>
      </c>
      <c r="CD463" s="100">
        <v>10.325000000000001</v>
      </c>
      <c r="CE463" s="103"/>
      <c r="CF463" s="101"/>
      <c r="CG463" s="101">
        <v>5.7960000000000003</v>
      </c>
      <c r="CH463" s="101"/>
      <c r="CI463" s="104"/>
      <c r="CJ463" s="105" t="s">
        <v>177</v>
      </c>
    </row>
    <row r="464" spans="50:88" x14ac:dyDescent="0.2">
      <c r="AX464" s="8"/>
      <c r="AY464" s="8"/>
      <c r="AZ464" s="8"/>
      <c r="BA464" s="8"/>
      <c r="BI464" s="8"/>
      <c r="BV464" s="53" t="s">
        <v>629</v>
      </c>
      <c r="BW464" s="97"/>
      <c r="BX464" s="110"/>
      <c r="BY464" s="88"/>
      <c r="BZ464" s="99"/>
      <c r="CA464" s="100" t="s">
        <v>2625</v>
      </c>
      <c r="CB464" s="101" t="s">
        <v>178</v>
      </c>
      <c r="CC464" s="101">
        <v>466</v>
      </c>
      <c r="CD464" s="100">
        <v>10.325000000000001</v>
      </c>
      <c r="CE464" s="103"/>
      <c r="CF464" s="101"/>
      <c r="CG464" s="101">
        <v>5.7960000000000003</v>
      </c>
      <c r="CH464" s="101"/>
      <c r="CI464" s="104"/>
      <c r="CJ464" s="105" t="s">
        <v>178</v>
      </c>
    </row>
    <row r="465" spans="50:88" x14ac:dyDescent="0.2">
      <c r="AX465" s="8"/>
      <c r="AY465" s="8"/>
      <c r="AZ465" s="8"/>
      <c r="BA465" s="8"/>
      <c r="BI465" s="8"/>
      <c r="BV465" s="53" t="s">
        <v>630</v>
      </c>
      <c r="BW465" s="97"/>
      <c r="BX465" s="110"/>
      <c r="BY465" s="88"/>
      <c r="BZ465" s="99"/>
      <c r="CA465" s="100" t="s">
        <v>2626</v>
      </c>
      <c r="CB465" s="101" t="s">
        <v>179</v>
      </c>
      <c r="CC465" s="101">
        <v>467</v>
      </c>
      <c r="CD465" s="100">
        <v>13.058333333333334</v>
      </c>
      <c r="CE465" s="103"/>
      <c r="CF465" s="101"/>
      <c r="CG465" s="101">
        <v>5.7960000000000003</v>
      </c>
      <c r="CH465" s="101"/>
      <c r="CI465" s="104"/>
      <c r="CJ465" s="105" t="s">
        <v>179</v>
      </c>
    </row>
    <row r="466" spans="50:88" x14ac:dyDescent="0.2">
      <c r="AX466" s="8"/>
      <c r="AY466" s="8"/>
      <c r="AZ466" s="8"/>
      <c r="BA466" s="8"/>
      <c r="BI466" s="8"/>
      <c r="BV466" s="53" t="s">
        <v>631</v>
      </c>
      <c r="BW466" s="97"/>
      <c r="BX466" s="110"/>
      <c r="BY466" s="88"/>
      <c r="BZ466" s="99"/>
      <c r="CA466" s="100" t="s">
        <v>2627</v>
      </c>
      <c r="CB466" s="101" t="s">
        <v>180</v>
      </c>
      <c r="CC466" s="101">
        <v>468</v>
      </c>
      <c r="CD466" s="100">
        <v>13.058333333333334</v>
      </c>
      <c r="CE466" s="103"/>
      <c r="CF466" s="101"/>
      <c r="CG466" s="101">
        <v>5.7960000000000003</v>
      </c>
      <c r="CH466" s="101"/>
      <c r="CI466" s="104"/>
      <c r="CJ466" s="105" t="s">
        <v>180</v>
      </c>
    </row>
    <row r="467" spans="50:88" x14ac:dyDescent="0.2">
      <c r="AX467" s="8"/>
      <c r="AY467" s="8"/>
      <c r="AZ467" s="8"/>
      <c r="BA467" s="8"/>
      <c r="BI467" s="8"/>
      <c r="BV467" s="53" t="s">
        <v>858</v>
      </c>
      <c r="BW467" s="97"/>
      <c r="BX467" s="110"/>
      <c r="BY467" s="88"/>
      <c r="BZ467" s="99"/>
      <c r="CA467" s="100" t="s">
        <v>2628</v>
      </c>
      <c r="CB467" s="101" t="s">
        <v>908</v>
      </c>
      <c r="CC467" s="101">
        <v>469</v>
      </c>
      <c r="CD467" s="100">
        <v>16.95</v>
      </c>
      <c r="CE467" s="103"/>
      <c r="CF467" s="101"/>
      <c r="CG467" s="101">
        <v>5.7960000000000003</v>
      </c>
      <c r="CH467" s="101"/>
      <c r="CI467" s="104"/>
      <c r="CJ467" s="105" t="s">
        <v>908</v>
      </c>
    </row>
    <row r="468" spans="50:88" x14ac:dyDescent="0.2">
      <c r="AX468" s="8"/>
      <c r="AY468" s="8"/>
      <c r="AZ468" s="8"/>
      <c r="BA468" s="8"/>
      <c r="BI468" s="8"/>
      <c r="BV468" s="53" t="s">
        <v>632</v>
      </c>
      <c r="BW468" s="97"/>
      <c r="BX468" s="110"/>
      <c r="BY468" s="88"/>
      <c r="BZ468" s="99"/>
      <c r="CA468" s="100" t="s">
        <v>2629</v>
      </c>
      <c r="CB468" s="101" t="s">
        <v>181</v>
      </c>
      <c r="CC468" s="101">
        <v>470</v>
      </c>
      <c r="CD468" s="100">
        <v>13.058333333333334</v>
      </c>
      <c r="CE468" s="103"/>
      <c r="CF468" s="101"/>
      <c r="CG468" s="101">
        <v>5.7960000000000003</v>
      </c>
      <c r="CH468" s="101"/>
      <c r="CI468" s="104"/>
      <c r="CJ468" s="105" t="s">
        <v>181</v>
      </c>
    </row>
    <row r="469" spans="50:88" x14ac:dyDescent="0.2">
      <c r="AX469" s="8"/>
      <c r="AY469" s="8"/>
      <c r="AZ469" s="8"/>
      <c r="BA469" s="8"/>
      <c r="BI469" s="8"/>
      <c r="BV469" s="53" t="s">
        <v>859</v>
      </c>
      <c r="BW469" s="97"/>
      <c r="BX469" s="110"/>
      <c r="BY469" s="88"/>
      <c r="BZ469" s="99"/>
      <c r="CA469" s="100" t="s">
        <v>2630</v>
      </c>
      <c r="CB469" s="101" t="s">
        <v>182</v>
      </c>
      <c r="CC469" s="101">
        <v>471</v>
      </c>
      <c r="CD469" s="100">
        <v>13.058333333333334</v>
      </c>
      <c r="CE469" s="103"/>
      <c r="CF469" s="101"/>
      <c r="CG469" s="101">
        <v>5.7960000000000003</v>
      </c>
      <c r="CH469" s="101"/>
      <c r="CI469" s="104"/>
      <c r="CJ469" s="105" t="s">
        <v>182</v>
      </c>
    </row>
    <row r="470" spans="50:88" x14ac:dyDescent="0.2">
      <c r="AX470" s="8"/>
      <c r="AY470" s="8"/>
      <c r="AZ470" s="8"/>
      <c r="BA470" s="8"/>
      <c r="BI470" s="8"/>
      <c r="BV470" s="53" t="s">
        <v>633</v>
      </c>
      <c r="BW470" s="97"/>
      <c r="BX470" s="110"/>
      <c r="BY470" s="88"/>
      <c r="BZ470" s="99"/>
      <c r="CA470" s="100" t="s">
        <v>2631</v>
      </c>
      <c r="CB470" s="101" t="s">
        <v>183</v>
      </c>
      <c r="CC470" s="101">
        <v>472</v>
      </c>
      <c r="CD470" s="100">
        <v>13.058333333333334</v>
      </c>
      <c r="CE470" s="103"/>
      <c r="CF470" s="101"/>
      <c r="CG470" s="101">
        <v>5.7960000000000003</v>
      </c>
      <c r="CH470" s="101"/>
      <c r="CI470" s="104"/>
      <c r="CJ470" s="105" t="s">
        <v>183</v>
      </c>
    </row>
    <row r="471" spans="50:88" x14ac:dyDescent="0.2">
      <c r="AX471" s="8"/>
      <c r="AY471" s="8"/>
      <c r="AZ471" s="8"/>
      <c r="BA471" s="8"/>
      <c r="BI471" s="8"/>
      <c r="BV471" s="53" t="s">
        <v>860</v>
      </c>
      <c r="BW471" s="97"/>
      <c r="BX471" s="110"/>
      <c r="BY471" s="88"/>
      <c r="BZ471" s="99"/>
      <c r="CA471" s="100" t="s">
        <v>2632</v>
      </c>
      <c r="CB471" s="101" t="s">
        <v>184</v>
      </c>
      <c r="CC471" s="101">
        <v>473</v>
      </c>
      <c r="CD471" s="100">
        <v>12.308333333333334</v>
      </c>
      <c r="CE471" s="103"/>
      <c r="CF471" s="101"/>
      <c r="CG471" s="101">
        <v>5.7960000000000003</v>
      </c>
      <c r="CH471" s="101"/>
      <c r="CI471" s="104"/>
      <c r="CJ471" s="105" t="s">
        <v>184</v>
      </c>
    </row>
    <row r="472" spans="50:88" x14ac:dyDescent="0.2">
      <c r="AX472" s="8"/>
      <c r="AY472" s="8"/>
      <c r="AZ472" s="8"/>
      <c r="BA472" s="8"/>
      <c r="BI472" s="8"/>
      <c r="BV472" s="53" t="s">
        <v>861</v>
      </c>
      <c r="BW472" s="97"/>
      <c r="BX472" s="110"/>
      <c r="BY472" s="88"/>
      <c r="BZ472" s="99"/>
      <c r="CA472" s="100" t="s">
        <v>2633</v>
      </c>
      <c r="CB472" s="101" t="s">
        <v>185</v>
      </c>
      <c r="CC472" s="101">
        <v>474</v>
      </c>
      <c r="CD472" s="100">
        <v>10.325000000000001</v>
      </c>
      <c r="CE472" s="103"/>
      <c r="CF472" s="101"/>
      <c r="CG472" s="101">
        <v>5.7960000000000003</v>
      </c>
      <c r="CH472" s="101"/>
      <c r="CI472" s="104"/>
      <c r="CJ472" s="105" t="s">
        <v>185</v>
      </c>
    </row>
    <row r="473" spans="50:88" x14ac:dyDescent="0.2">
      <c r="AX473" s="8"/>
      <c r="AY473" s="8"/>
      <c r="AZ473" s="8"/>
      <c r="BA473" s="8"/>
      <c r="BI473" s="8"/>
      <c r="BV473" s="53" t="s">
        <v>634</v>
      </c>
      <c r="BW473" s="97"/>
      <c r="BX473" s="110"/>
      <c r="BY473" s="88"/>
      <c r="BZ473" s="99"/>
      <c r="CA473" s="100" t="s">
        <v>2634</v>
      </c>
      <c r="CB473" s="101" t="s">
        <v>909</v>
      </c>
      <c r="CC473" s="101">
        <v>475</v>
      </c>
      <c r="CD473" s="100">
        <v>16.95</v>
      </c>
      <c r="CE473" s="103"/>
      <c r="CF473" s="101"/>
      <c r="CG473" s="101">
        <v>5.7960000000000003</v>
      </c>
      <c r="CH473" s="101"/>
      <c r="CI473" s="104"/>
      <c r="CJ473" s="105" t="s">
        <v>909</v>
      </c>
    </row>
    <row r="474" spans="50:88" x14ac:dyDescent="0.2">
      <c r="AX474" s="8"/>
      <c r="AY474" s="8"/>
      <c r="AZ474" s="8"/>
      <c r="BA474" s="8"/>
      <c r="BI474" s="8"/>
      <c r="BV474" s="53" t="s">
        <v>635</v>
      </c>
      <c r="BW474" s="97"/>
      <c r="BX474" s="110"/>
      <c r="BY474" s="88"/>
      <c r="BZ474" s="99"/>
      <c r="CA474" s="100" t="s">
        <v>2635</v>
      </c>
      <c r="CB474" s="101" t="s">
        <v>186</v>
      </c>
      <c r="CC474" s="101">
        <v>476</v>
      </c>
      <c r="CD474" s="100">
        <v>10.325000000000001</v>
      </c>
      <c r="CE474" s="103"/>
      <c r="CF474" s="101"/>
      <c r="CG474" s="101">
        <v>5.7960000000000003</v>
      </c>
      <c r="CH474" s="101"/>
      <c r="CI474" s="104"/>
      <c r="CJ474" s="105" t="s">
        <v>186</v>
      </c>
    </row>
    <row r="475" spans="50:88" x14ac:dyDescent="0.2">
      <c r="AX475" s="8"/>
      <c r="AY475" s="8"/>
      <c r="AZ475" s="8"/>
      <c r="BA475" s="8"/>
      <c r="BI475" s="8"/>
      <c r="BV475" s="53" t="s">
        <v>636</v>
      </c>
      <c r="BW475" s="97"/>
      <c r="BX475" s="110"/>
      <c r="BY475" s="88"/>
      <c r="BZ475" s="99"/>
      <c r="CA475" s="100" t="s">
        <v>2636</v>
      </c>
      <c r="CB475" s="101" t="s">
        <v>910</v>
      </c>
      <c r="CC475" s="101">
        <v>477</v>
      </c>
      <c r="CD475" s="100">
        <v>16.95</v>
      </c>
      <c r="CE475" s="103"/>
      <c r="CF475" s="101"/>
      <c r="CG475" s="101">
        <v>5.7960000000000003</v>
      </c>
      <c r="CH475" s="101"/>
      <c r="CI475" s="104"/>
      <c r="CJ475" s="105" t="s">
        <v>910</v>
      </c>
    </row>
    <row r="476" spans="50:88" x14ac:dyDescent="0.2">
      <c r="AX476" s="8"/>
      <c r="AY476" s="8"/>
      <c r="AZ476" s="8"/>
      <c r="BA476" s="8"/>
      <c r="BI476" s="8"/>
      <c r="BV476" s="53" t="s">
        <v>637</v>
      </c>
      <c r="BW476" s="97"/>
      <c r="BX476" s="110"/>
      <c r="BY476" s="88"/>
      <c r="BZ476" s="99"/>
      <c r="CA476" s="100" t="s">
        <v>2637</v>
      </c>
      <c r="CB476" s="101" t="s">
        <v>911</v>
      </c>
      <c r="CC476" s="101">
        <v>478</v>
      </c>
      <c r="CD476" s="100">
        <v>16.95</v>
      </c>
      <c r="CE476" s="103"/>
      <c r="CF476" s="101"/>
      <c r="CG476" s="101">
        <v>5.7960000000000003</v>
      </c>
      <c r="CH476" s="101"/>
      <c r="CI476" s="104"/>
      <c r="CJ476" s="105" t="s">
        <v>911</v>
      </c>
    </row>
    <row r="477" spans="50:88" x14ac:dyDescent="0.2">
      <c r="AX477" s="8"/>
      <c r="AY477" s="8"/>
      <c r="AZ477" s="8"/>
      <c r="BA477" s="8"/>
      <c r="BI477" s="8"/>
      <c r="BV477" s="53" t="s">
        <v>862</v>
      </c>
      <c r="BW477" s="97"/>
      <c r="BX477" s="110"/>
      <c r="BY477" s="88"/>
      <c r="BZ477" s="99"/>
      <c r="CA477" s="100" t="s">
        <v>2638</v>
      </c>
      <c r="CB477" s="101" t="s">
        <v>187</v>
      </c>
      <c r="CC477" s="101">
        <v>479</v>
      </c>
      <c r="CD477" s="100">
        <v>12.308333333333334</v>
      </c>
      <c r="CE477" s="103"/>
      <c r="CF477" s="101"/>
      <c r="CG477" s="101">
        <v>5.7960000000000003</v>
      </c>
      <c r="CH477" s="101"/>
      <c r="CI477" s="104"/>
      <c r="CJ477" s="105" t="s">
        <v>187</v>
      </c>
    </row>
    <row r="478" spans="50:88" x14ac:dyDescent="0.2">
      <c r="AX478" s="8"/>
      <c r="AY478" s="8"/>
      <c r="AZ478" s="8"/>
      <c r="BA478" s="8"/>
      <c r="BI478" s="8"/>
      <c r="BV478" s="53" t="s">
        <v>638</v>
      </c>
      <c r="BW478" s="97"/>
      <c r="BX478" s="110"/>
      <c r="BY478" s="88"/>
      <c r="BZ478" s="99"/>
      <c r="CA478" s="100" t="s">
        <v>2639</v>
      </c>
      <c r="CB478" s="101" t="s">
        <v>1404</v>
      </c>
      <c r="CC478" s="101">
        <v>704</v>
      </c>
      <c r="CD478" s="100">
        <v>15.866666666666667</v>
      </c>
      <c r="CE478" s="103"/>
      <c r="CF478" s="101"/>
      <c r="CG478" s="101">
        <v>5.7960000000000003</v>
      </c>
      <c r="CH478" s="101"/>
      <c r="CI478" s="104"/>
      <c r="CJ478" s="105" t="s">
        <v>1404</v>
      </c>
    </row>
    <row r="479" spans="50:88" x14ac:dyDescent="0.2">
      <c r="AX479" s="8"/>
      <c r="AY479" s="8"/>
      <c r="AZ479" s="8"/>
      <c r="BA479" s="8"/>
      <c r="BI479" s="8"/>
      <c r="BV479" s="53" t="s">
        <v>639</v>
      </c>
      <c r="BW479" s="97"/>
      <c r="BX479" s="110"/>
      <c r="BY479" s="88"/>
      <c r="BZ479" s="99"/>
      <c r="CA479" s="100" t="s">
        <v>2640</v>
      </c>
      <c r="CB479" s="101" t="s">
        <v>1405</v>
      </c>
      <c r="CC479" s="101">
        <v>705</v>
      </c>
      <c r="CD479" s="100">
        <v>15.866666666666667</v>
      </c>
      <c r="CE479" s="103"/>
      <c r="CF479" s="101"/>
      <c r="CG479" s="101">
        <v>5.7960000000000003</v>
      </c>
      <c r="CH479" s="101"/>
      <c r="CI479" s="104"/>
      <c r="CJ479" s="105" t="s">
        <v>1405</v>
      </c>
    </row>
    <row r="480" spans="50:88" x14ac:dyDescent="0.2">
      <c r="AX480" s="8"/>
      <c r="AY480" s="8"/>
      <c r="AZ480" s="8"/>
      <c r="BA480" s="8"/>
      <c r="BI480" s="8"/>
      <c r="BV480" s="53" t="s">
        <v>640</v>
      </c>
      <c r="BW480" s="97"/>
      <c r="BX480" s="110"/>
      <c r="BY480" s="88"/>
      <c r="BZ480" s="99"/>
      <c r="CA480" s="100" t="s">
        <v>2641</v>
      </c>
      <c r="CB480" s="101" t="s">
        <v>1406</v>
      </c>
      <c r="CC480" s="101">
        <v>706</v>
      </c>
      <c r="CD480" s="100">
        <v>15.866666666666667</v>
      </c>
      <c r="CE480" s="103"/>
      <c r="CF480" s="101"/>
      <c r="CG480" s="101">
        <v>5.7960000000000003</v>
      </c>
      <c r="CH480" s="101"/>
      <c r="CI480" s="104"/>
      <c r="CJ480" s="105" t="s">
        <v>1406</v>
      </c>
    </row>
    <row r="481" spans="50:88" x14ac:dyDescent="0.2">
      <c r="AX481" s="8"/>
      <c r="AY481" s="8"/>
      <c r="AZ481" s="8"/>
      <c r="BA481" s="8"/>
      <c r="BI481" s="8"/>
      <c r="BV481" s="53" t="s">
        <v>641</v>
      </c>
      <c r="BW481" s="97"/>
      <c r="BX481" s="110"/>
      <c r="BY481" s="88"/>
      <c r="BZ481" s="99"/>
      <c r="CA481" s="100" t="s">
        <v>2642</v>
      </c>
      <c r="CB481" s="101" t="s">
        <v>188</v>
      </c>
      <c r="CC481" s="101">
        <v>480</v>
      </c>
      <c r="CD481" s="100">
        <v>16.225000000000001</v>
      </c>
      <c r="CE481" s="103"/>
      <c r="CF481" s="101"/>
      <c r="CG481" s="101">
        <v>5.7960000000000003</v>
      </c>
      <c r="CH481" s="101"/>
      <c r="CI481" s="104"/>
      <c r="CJ481" s="105" t="s">
        <v>188</v>
      </c>
    </row>
    <row r="482" spans="50:88" x14ac:dyDescent="0.2">
      <c r="AX482" s="8"/>
      <c r="AY482" s="8"/>
      <c r="AZ482" s="8"/>
      <c r="BA482" s="8"/>
      <c r="BI482" s="8"/>
      <c r="BV482" s="53" t="s">
        <v>642</v>
      </c>
      <c r="BW482" s="97"/>
      <c r="BX482" s="110"/>
      <c r="BY482" s="88"/>
      <c r="BZ482" s="99"/>
      <c r="CA482" s="100" t="s">
        <v>2643</v>
      </c>
      <c r="CB482" s="101" t="s">
        <v>189</v>
      </c>
      <c r="CC482" s="101">
        <v>481</v>
      </c>
      <c r="CD482" s="100">
        <v>13.058333333333334</v>
      </c>
      <c r="CE482" s="103"/>
      <c r="CF482" s="101"/>
      <c r="CG482" s="101">
        <v>5.7960000000000003</v>
      </c>
      <c r="CH482" s="101"/>
      <c r="CI482" s="104"/>
      <c r="CJ482" s="105" t="s">
        <v>189</v>
      </c>
    </row>
    <row r="483" spans="50:88" x14ac:dyDescent="0.2">
      <c r="AX483" s="8"/>
      <c r="AY483" s="8"/>
      <c r="AZ483" s="8"/>
      <c r="BA483" s="8"/>
      <c r="BI483" s="8"/>
      <c r="BV483" s="53" t="s">
        <v>1266</v>
      </c>
      <c r="BW483" s="97"/>
      <c r="BX483" s="110"/>
      <c r="BY483" s="88"/>
      <c r="BZ483" s="99"/>
      <c r="CA483" s="100" t="s">
        <v>2644</v>
      </c>
      <c r="CB483" s="101" t="s">
        <v>190</v>
      </c>
      <c r="CC483" s="101">
        <v>482</v>
      </c>
      <c r="CD483" s="100">
        <v>13.058333333333334</v>
      </c>
      <c r="CE483" s="103"/>
      <c r="CF483" s="101"/>
      <c r="CG483" s="101">
        <v>5.7960000000000003</v>
      </c>
      <c r="CH483" s="101"/>
      <c r="CI483" s="104"/>
      <c r="CJ483" s="105" t="s">
        <v>190</v>
      </c>
    </row>
    <row r="484" spans="50:88" x14ac:dyDescent="0.2">
      <c r="AX484" s="8"/>
      <c r="AY484" s="8"/>
      <c r="AZ484" s="8"/>
      <c r="BA484" s="8"/>
      <c r="BI484" s="8"/>
      <c r="BV484" s="53" t="s">
        <v>643</v>
      </c>
      <c r="BW484" s="97"/>
      <c r="BX484" s="110"/>
      <c r="BY484" s="88"/>
      <c r="BZ484" s="99"/>
      <c r="CA484" s="100" t="s">
        <v>2645</v>
      </c>
      <c r="CB484" s="101" t="s">
        <v>191</v>
      </c>
      <c r="CC484" s="101">
        <v>483</v>
      </c>
      <c r="CD484" s="100">
        <v>13.058333333333334</v>
      </c>
      <c r="CE484" s="103"/>
      <c r="CF484" s="101"/>
      <c r="CG484" s="101">
        <v>5.7960000000000003</v>
      </c>
      <c r="CH484" s="101"/>
      <c r="CI484" s="104"/>
      <c r="CJ484" s="105" t="s">
        <v>191</v>
      </c>
    </row>
    <row r="485" spans="50:88" x14ac:dyDescent="0.2">
      <c r="AX485" s="8"/>
      <c r="AY485" s="8"/>
      <c r="AZ485" s="8"/>
      <c r="BA485" s="8"/>
      <c r="BI485" s="8"/>
      <c r="BV485" s="53" t="s">
        <v>644</v>
      </c>
      <c r="BW485" s="97"/>
      <c r="BX485" s="110"/>
      <c r="BY485" s="88"/>
      <c r="BZ485" s="99"/>
      <c r="CA485" s="100" t="s">
        <v>2646</v>
      </c>
      <c r="CB485" s="101" t="s">
        <v>192</v>
      </c>
      <c r="CC485" s="101">
        <v>484</v>
      </c>
      <c r="CD485" s="100">
        <v>13.058333333333334</v>
      </c>
      <c r="CE485" s="103"/>
      <c r="CF485" s="101"/>
      <c r="CG485" s="101">
        <v>5.7960000000000003</v>
      </c>
      <c r="CH485" s="101"/>
      <c r="CI485" s="104"/>
      <c r="CJ485" s="105" t="s">
        <v>192</v>
      </c>
    </row>
    <row r="486" spans="50:88" x14ac:dyDescent="0.2">
      <c r="AX486" s="8"/>
      <c r="AY486" s="8"/>
      <c r="AZ486" s="8"/>
      <c r="BA486" s="8"/>
      <c r="BI486" s="8"/>
      <c r="BV486" s="53" t="s">
        <v>645</v>
      </c>
      <c r="BW486" s="97"/>
      <c r="BX486" s="110"/>
      <c r="BY486" s="88"/>
      <c r="BZ486" s="99"/>
      <c r="CA486" s="100" t="s">
        <v>2647</v>
      </c>
      <c r="CB486" s="101" t="s">
        <v>193</v>
      </c>
      <c r="CC486" s="101">
        <v>486</v>
      </c>
      <c r="CD486" s="100">
        <v>13.058333333333334</v>
      </c>
      <c r="CE486" s="103"/>
      <c r="CF486" s="101"/>
      <c r="CG486" s="101">
        <v>5.7960000000000003</v>
      </c>
      <c r="CH486" s="101"/>
      <c r="CI486" s="104"/>
      <c r="CJ486" s="105" t="s">
        <v>193</v>
      </c>
    </row>
    <row r="487" spans="50:88" x14ac:dyDescent="0.2">
      <c r="AX487" s="8"/>
      <c r="AY487" s="8"/>
      <c r="AZ487" s="8"/>
      <c r="BA487" s="8"/>
      <c r="BI487" s="8"/>
      <c r="BV487" s="53" t="s">
        <v>646</v>
      </c>
      <c r="BW487" s="97"/>
      <c r="BX487" s="110"/>
      <c r="BY487" s="88"/>
      <c r="BZ487" s="99"/>
      <c r="CA487" s="100" t="s">
        <v>2648</v>
      </c>
      <c r="CB487" s="101" t="s">
        <v>194</v>
      </c>
      <c r="CC487" s="101">
        <v>487</v>
      </c>
      <c r="CD487" s="100">
        <v>13.058333333333334</v>
      </c>
      <c r="CE487" s="103"/>
      <c r="CF487" s="101"/>
      <c r="CG487" s="101">
        <v>5.7960000000000003</v>
      </c>
      <c r="CH487" s="101"/>
      <c r="CI487" s="104"/>
      <c r="CJ487" s="105" t="s">
        <v>194</v>
      </c>
    </row>
    <row r="488" spans="50:88" x14ac:dyDescent="0.2">
      <c r="AX488" s="8"/>
      <c r="AY488" s="8"/>
      <c r="AZ488" s="8"/>
      <c r="BA488" s="8"/>
      <c r="BI488" s="8"/>
      <c r="BV488" s="53" t="s">
        <v>863</v>
      </c>
      <c r="BW488" s="97"/>
      <c r="BX488" s="110"/>
      <c r="BY488" s="88"/>
      <c r="BZ488" s="99"/>
      <c r="CA488" s="100" t="s">
        <v>2649</v>
      </c>
      <c r="CB488" s="101" t="s">
        <v>912</v>
      </c>
      <c r="CC488" s="101">
        <v>488</v>
      </c>
      <c r="CD488" s="100">
        <v>16.95</v>
      </c>
      <c r="CE488" s="103"/>
      <c r="CF488" s="101"/>
      <c r="CG488" s="101">
        <v>5.7960000000000003</v>
      </c>
      <c r="CH488" s="101"/>
      <c r="CI488" s="104"/>
      <c r="CJ488" s="105" t="s">
        <v>912</v>
      </c>
    </row>
    <row r="489" spans="50:88" x14ac:dyDescent="0.2">
      <c r="AX489" s="8"/>
      <c r="AY489" s="8"/>
      <c r="AZ489" s="8"/>
      <c r="BA489" s="8"/>
      <c r="BI489" s="8"/>
      <c r="BV489" s="53" t="s">
        <v>864</v>
      </c>
      <c r="BW489" s="97"/>
      <c r="BX489" s="110"/>
      <c r="BY489" s="88"/>
      <c r="BZ489" s="99"/>
      <c r="CA489" s="100" t="s">
        <v>2650</v>
      </c>
      <c r="CB489" s="101" t="s">
        <v>1407</v>
      </c>
      <c r="CC489" s="101">
        <v>707</v>
      </c>
      <c r="CD489" s="100">
        <v>13.058333333333334</v>
      </c>
      <c r="CE489" s="103"/>
      <c r="CF489" s="101"/>
      <c r="CG489" s="101">
        <v>5.7960000000000003</v>
      </c>
      <c r="CH489" s="101"/>
      <c r="CI489" s="104"/>
      <c r="CJ489" s="105" t="s">
        <v>1407</v>
      </c>
    </row>
    <row r="490" spans="50:88" x14ac:dyDescent="0.2">
      <c r="AX490" s="8"/>
      <c r="AY490" s="8"/>
      <c r="AZ490" s="8"/>
      <c r="BA490" s="8"/>
      <c r="BI490" s="8"/>
      <c r="BV490" s="53" t="s">
        <v>647</v>
      </c>
      <c r="BW490" s="97"/>
      <c r="BX490" s="110"/>
      <c r="BY490" s="88"/>
      <c r="BZ490" s="99"/>
      <c r="CA490" s="100" t="s">
        <v>2651</v>
      </c>
      <c r="CB490" s="101" t="s">
        <v>1408</v>
      </c>
      <c r="CC490" s="101">
        <v>708</v>
      </c>
      <c r="CD490" s="100">
        <v>16.95</v>
      </c>
      <c r="CE490" s="103"/>
      <c r="CF490" s="101"/>
      <c r="CG490" s="101">
        <v>5.7960000000000003</v>
      </c>
      <c r="CH490" s="101"/>
      <c r="CI490" s="104"/>
      <c r="CJ490" s="105" t="s">
        <v>1408</v>
      </c>
    </row>
    <row r="491" spans="50:88" x14ac:dyDescent="0.2">
      <c r="AX491" s="8"/>
      <c r="AY491" s="8"/>
      <c r="AZ491" s="8"/>
      <c r="BA491" s="8"/>
      <c r="BI491" s="8"/>
      <c r="BV491" s="53" t="s">
        <v>865</v>
      </c>
      <c r="BW491" s="97"/>
      <c r="BX491" s="110"/>
      <c r="BY491" s="88"/>
      <c r="BZ491" s="99"/>
      <c r="CA491" s="100" t="s">
        <v>2652</v>
      </c>
      <c r="CB491" s="101" t="s">
        <v>1409</v>
      </c>
      <c r="CC491" s="101">
        <v>739</v>
      </c>
      <c r="CD491" s="100">
        <v>16.95</v>
      </c>
      <c r="CE491" s="103"/>
      <c r="CF491" s="101"/>
      <c r="CG491" s="101">
        <v>5.7960000000000003</v>
      </c>
      <c r="CH491" s="101"/>
      <c r="CI491" s="104"/>
      <c r="CJ491" s="105" t="s">
        <v>1409</v>
      </c>
    </row>
    <row r="492" spans="50:88" x14ac:dyDescent="0.2">
      <c r="AX492" s="8"/>
      <c r="AY492" s="8"/>
      <c r="AZ492" s="8"/>
      <c r="BA492" s="8"/>
      <c r="BI492" s="8"/>
      <c r="BV492" s="53" t="s">
        <v>648</v>
      </c>
      <c r="BW492" s="97"/>
      <c r="BX492" s="110"/>
      <c r="BY492" s="88"/>
      <c r="BZ492" s="99"/>
      <c r="CA492" s="100" t="s">
        <v>2620</v>
      </c>
      <c r="CB492" s="101" t="s">
        <v>934</v>
      </c>
      <c r="CC492" s="101">
        <v>716</v>
      </c>
      <c r="CD492" s="100">
        <v>16.758333333333333</v>
      </c>
      <c r="CE492" s="103"/>
      <c r="CF492" s="101" t="s">
        <v>835</v>
      </c>
      <c r="CG492" s="101">
        <v>5.7960000000000003</v>
      </c>
      <c r="CH492" s="101"/>
      <c r="CI492" s="104"/>
      <c r="CJ492" s="105" t="s">
        <v>934</v>
      </c>
    </row>
    <row r="493" spans="50:88" x14ac:dyDescent="0.2">
      <c r="AX493" s="8"/>
      <c r="AY493" s="8"/>
      <c r="AZ493" s="8"/>
      <c r="BA493" s="8"/>
      <c r="BI493" s="8"/>
      <c r="BV493" s="53" t="s">
        <v>549</v>
      </c>
      <c r="BW493" s="97"/>
      <c r="BX493" s="110"/>
      <c r="BY493" s="88"/>
      <c r="BZ493" s="99"/>
      <c r="CA493" s="100" t="s">
        <v>2628</v>
      </c>
      <c r="CB493" s="101" t="s">
        <v>935</v>
      </c>
      <c r="CC493" s="101">
        <v>722</v>
      </c>
      <c r="CD493" s="100">
        <v>16.725000000000001</v>
      </c>
      <c r="CE493" s="103"/>
      <c r="CF493" s="101" t="s">
        <v>835</v>
      </c>
      <c r="CG493" s="101">
        <v>5.7960000000000003</v>
      </c>
      <c r="CH493" s="101"/>
      <c r="CI493" s="104"/>
      <c r="CJ493" s="105" t="s">
        <v>935</v>
      </c>
    </row>
    <row r="494" spans="50:88" x14ac:dyDescent="0.2">
      <c r="AX494" s="8"/>
      <c r="AY494" s="8"/>
      <c r="AZ494" s="8"/>
      <c r="BA494" s="8"/>
      <c r="BI494" s="8"/>
      <c r="BV494" s="53" t="s">
        <v>550</v>
      </c>
      <c r="BW494" s="97"/>
      <c r="BX494" s="110"/>
      <c r="BY494" s="88"/>
      <c r="BZ494" s="99"/>
      <c r="CA494" s="100" t="s">
        <v>2636</v>
      </c>
      <c r="CB494" s="101" t="s">
        <v>936</v>
      </c>
      <c r="CC494" s="101">
        <v>728</v>
      </c>
      <c r="CD494" s="100">
        <v>16.725000000000001</v>
      </c>
      <c r="CE494" s="103"/>
      <c r="CF494" s="101" t="s">
        <v>835</v>
      </c>
      <c r="CG494" s="101">
        <v>5.7960000000000003</v>
      </c>
      <c r="CH494" s="101"/>
      <c r="CI494" s="104"/>
      <c r="CJ494" s="105" t="s">
        <v>936</v>
      </c>
    </row>
    <row r="495" spans="50:88" x14ac:dyDescent="0.2">
      <c r="AX495" s="8"/>
      <c r="AY495" s="8"/>
      <c r="AZ495" s="8"/>
      <c r="BA495" s="8"/>
      <c r="BI495" s="8"/>
      <c r="BV495" s="53" t="s">
        <v>551</v>
      </c>
      <c r="BW495" s="97"/>
      <c r="BX495" s="110"/>
      <c r="BY495" s="88"/>
      <c r="BZ495" s="99"/>
      <c r="CA495" s="100" t="s">
        <v>2651</v>
      </c>
      <c r="CB495" s="101" t="s">
        <v>1427</v>
      </c>
      <c r="CC495" s="101">
        <v>780</v>
      </c>
      <c r="CD495" s="100">
        <v>16.758333333333333</v>
      </c>
      <c r="CE495" s="103"/>
      <c r="CF495" s="101" t="s">
        <v>835</v>
      </c>
      <c r="CG495" s="101">
        <v>5.7960000000000003</v>
      </c>
      <c r="CH495" s="101"/>
      <c r="CI495" s="104"/>
      <c r="CJ495" s="105" t="s">
        <v>1427</v>
      </c>
    </row>
    <row r="496" spans="50:88" x14ac:dyDescent="0.2">
      <c r="AX496" s="8"/>
      <c r="AY496" s="8"/>
      <c r="AZ496" s="8"/>
      <c r="BA496" s="8"/>
      <c r="BI496" s="8"/>
      <c r="BV496" s="53" t="s">
        <v>851</v>
      </c>
      <c r="BW496" s="97"/>
      <c r="BX496" s="110"/>
      <c r="BY496" s="88"/>
      <c r="BZ496" s="99"/>
      <c r="CA496" s="100" t="s">
        <v>2652</v>
      </c>
      <c r="CB496" s="101" t="s">
        <v>1428</v>
      </c>
      <c r="CC496" s="101">
        <v>781</v>
      </c>
      <c r="CD496" s="100">
        <v>16.758333333333333</v>
      </c>
      <c r="CE496" s="103"/>
      <c r="CF496" s="101" t="s">
        <v>835</v>
      </c>
      <c r="CG496" s="101">
        <v>5.7960000000000003</v>
      </c>
      <c r="CH496" s="101"/>
      <c r="CI496" s="104"/>
      <c r="CJ496" s="105" t="s">
        <v>1428</v>
      </c>
    </row>
    <row r="497" spans="50:88" x14ac:dyDescent="0.2">
      <c r="AX497" s="8"/>
      <c r="AY497" s="8"/>
      <c r="AZ497" s="8"/>
      <c r="BA497" s="8"/>
      <c r="BI497" s="8"/>
      <c r="BV497" s="53" t="s">
        <v>852</v>
      </c>
      <c r="BW497" s="97"/>
      <c r="BX497" s="110"/>
      <c r="BY497" s="88"/>
      <c r="BZ497" s="99"/>
      <c r="CA497" s="100" t="s">
        <v>835</v>
      </c>
      <c r="CB497" s="109" t="s">
        <v>1392</v>
      </c>
      <c r="CC497" s="109"/>
      <c r="CD497" s="109" t="s">
        <v>835</v>
      </c>
      <c r="CE497" s="109"/>
      <c r="CF497" s="109"/>
      <c r="CG497" s="109" t="s">
        <v>1134</v>
      </c>
      <c r="CH497" s="109"/>
      <c r="CI497" s="109"/>
      <c r="CJ497" s="105" t="s">
        <v>1392</v>
      </c>
    </row>
    <row r="498" spans="50:88" x14ac:dyDescent="0.2">
      <c r="AX498" s="8"/>
      <c r="AY498" s="8"/>
      <c r="AZ498" s="8"/>
      <c r="BA498" s="8"/>
      <c r="BI498" s="8"/>
      <c r="BV498" s="53" t="s">
        <v>853</v>
      </c>
      <c r="BW498" s="97"/>
      <c r="BX498" s="110"/>
      <c r="BY498" s="88"/>
      <c r="BZ498" s="99"/>
      <c r="CA498" s="100" t="s">
        <v>2307</v>
      </c>
      <c r="CB498" s="101" t="s">
        <v>1241</v>
      </c>
      <c r="CC498" s="101">
        <v>403</v>
      </c>
      <c r="CD498" s="88">
        <v>4.12</v>
      </c>
      <c r="CE498" s="106"/>
      <c r="CF498" s="101" t="s">
        <v>804</v>
      </c>
      <c r="CG498" s="101">
        <v>5.7960000000000003</v>
      </c>
      <c r="CH498" s="101"/>
      <c r="CI498" s="104"/>
      <c r="CJ498" s="105" t="s">
        <v>1241</v>
      </c>
    </row>
    <row r="499" spans="50:88" x14ac:dyDescent="0.2">
      <c r="AX499" s="8"/>
      <c r="AY499" s="8"/>
      <c r="AZ499" s="8"/>
      <c r="BA499" s="8"/>
      <c r="BI499" s="8"/>
      <c r="BV499" s="53" t="s">
        <v>552</v>
      </c>
      <c r="BW499" s="97"/>
      <c r="BX499" s="110"/>
      <c r="BY499" s="88"/>
      <c r="BZ499" s="99"/>
      <c r="CA499" s="100" t="s">
        <v>2653</v>
      </c>
      <c r="CB499" s="101" t="s">
        <v>1242</v>
      </c>
      <c r="CC499" s="101">
        <v>404</v>
      </c>
      <c r="CD499" s="111">
        <v>3.9749999999999996</v>
      </c>
      <c r="CE499" s="106"/>
      <c r="CF499" s="101"/>
      <c r="CG499" s="101">
        <v>5.7960000000000003</v>
      </c>
      <c r="CH499" s="101"/>
      <c r="CI499" s="104"/>
      <c r="CJ499" s="105" t="s">
        <v>1242</v>
      </c>
    </row>
    <row r="500" spans="50:88" x14ac:dyDescent="0.2">
      <c r="AX500" s="8"/>
      <c r="AY500" s="8"/>
      <c r="AZ500" s="8"/>
      <c r="BA500" s="8"/>
      <c r="BI500" s="8"/>
      <c r="BV500" s="53" t="s">
        <v>1631</v>
      </c>
      <c r="BW500" s="97"/>
      <c r="BX500" s="110"/>
      <c r="BY500" s="88"/>
      <c r="BZ500" s="99"/>
      <c r="CA500" s="100" t="s">
        <v>2654</v>
      </c>
      <c r="CB500" s="101" t="s">
        <v>1243</v>
      </c>
      <c r="CC500" s="101">
        <v>405</v>
      </c>
      <c r="CD500" s="111">
        <v>5.6</v>
      </c>
      <c r="CE500" s="106"/>
      <c r="CF500" s="101" t="s">
        <v>804</v>
      </c>
      <c r="CG500" s="101">
        <v>5.7960000000000003</v>
      </c>
      <c r="CH500" s="101"/>
      <c r="CI500" s="104"/>
      <c r="CJ500" s="105" t="s">
        <v>1243</v>
      </c>
    </row>
    <row r="501" spans="50:88" x14ac:dyDescent="0.2">
      <c r="AX501" s="8"/>
      <c r="AY501" s="8"/>
      <c r="AZ501" s="8"/>
      <c r="BA501" s="8"/>
      <c r="BI501" s="8"/>
      <c r="BV501" s="53" t="s">
        <v>1632</v>
      </c>
      <c r="BW501" s="97"/>
      <c r="BX501" s="110"/>
      <c r="BY501" s="88"/>
      <c r="BZ501" s="99"/>
      <c r="CA501" s="100" t="s">
        <v>2655</v>
      </c>
      <c r="CB501" s="101" t="s">
        <v>1244</v>
      </c>
      <c r="CC501" s="101">
        <v>406</v>
      </c>
      <c r="CD501" s="111">
        <v>5.6</v>
      </c>
      <c r="CE501" s="106"/>
      <c r="CF501" s="101" t="s">
        <v>804</v>
      </c>
      <c r="CG501" s="101">
        <v>5.7960000000000003</v>
      </c>
      <c r="CH501" s="101"/>
      <c r="CI501" s="104"/>
      <c r="CJ501" s="105" t="s">
        <v>1244</v>
      </c>
    </row>
    <row r="502" spans="50:88" x14ac:dyDescent="0.2">
      <c r="AX502" s="8"/>
      <c r="AY502" s="8"/>
      <c r="AZ502" s="8"/>
      <c r="BA502" s="8"/>
      <c r="BI502" s="8"/>
      <c r="BV502" s="53" t="s">
        <v>1633</v>
      </c>
      <c r="BW502" s="97"/>
      <c r="BX502" s="110"/>
      <c r="BY502" s="88"/>
      <c r="BZ502" s="99"/>
      <c r="CA502" s="100" t="s">
        <v>2656</v>
      </c>
      <c r="CB502" s="101" t="s">
        <v>1245</v>
      </c>
      <c r="CC502" s="101">
        <v>407</v>
      </c>
      <c r="CD502" s="111">
        <v>5.6</v>
      </c>
      <c r="CE502" s="106"/>
      <c r="CF502" s="101" t="s">
        <v>804</v>
      </c>
      <c r="CG502" s="101">
        <v>5.7960000000000003</v>
      </c>
      <c r="CH502" s="101"/>
      <c r="CI502" s="104"/>
      <c r="CJ502" s="105" t="s">
        <v>1245</v>
      </c>
    </row>
    <row r="503" spans="50:88" x14ac:dyDescent="0.2">
      <c r="AX503" s="8"/>
      <c r="AY503" s="8"/>
      <c r="AZ503" s="8"/>
      <c r="BA503" s="8"/>
      <c r="BI503" s="8"/>
      <c r="BV503" s="53" t="s">
        <v>1634</v>
      </c>
      <c r="BW503" s="97"/>
      <c r="BX503" s="110"/>
      <c r="BY503" s="88"/>
      <c r="BZ503" s="99"/>
      <c r="CA503" s="100" t="s">
        <v>2657</v>
      </c>
      <c r="CB503" s="101" t="s">
        <v>1246</v>
      </c>
      <c r="CC503" s="101">
        <v>408</v>
      </c>
      <c r="CD503" s="111">
        <v>5.6</v>
      </c>
      <c r="CE503" s="106"/>
      <c r="CF503" s="101" t="s">
        <v>804</v>
      </c>
      <c r="CG503" s="101">
        <v>5.7960000000000003</v>
      </c>
      <c r="CH503" s="101"/>
      <c r="CI503" s="104"/>
      <c r="CJ503" s="105" t="s">
        <v>1246</v>
      </c>
    </row>
    <row r="504" spans="50:88" x14ac:dyDescent="0.2">
      <c r="AX504" s="8"/>
      <c r="AY504" s="8"/>
      <c r="AZ504" s="8"/>
      <c r="BA504" s="8"/>
      <c r="BI504" s="8"/>
      <c r="BV504" s="53" t="s">
        <v>547</v>
      </c>
      <c r="BW504" s="97"/>
      <c r="BX504" s="110"/>
      <c r="BY504" s="88"/>
      <c r="BZ504" s="99"/>
      <c r="CA504" s="100" t="s">
        <v>2658</v>
      </c>
      <c r="CB504" s="101" t="s">
        <v>1247</v>
      </c>
      <c r="CC504" s="101">
        <v>409</v>
      </c>
      <c r="CD504" s="111">
        <v>5.6</v>
      </c>
      <c r="CE504" s="106"/>
      <c r="CF504" s="101" t="s">
        <v>804</v>
      </c>
      <c r="CG504" s="101">
        <v>5.7960000000000003</v>
      </c>
      <c r="CH504" s="101"/>
      <c r="CI504" s="104"/>
      <c r="CJ504" s="105" t="s">
        <v>1247</v>
      </c>
    </row>
    <row r="505" spans="50:88" x14ac:dyDescent="0.2">
      <c r="AX505" s="8"/>
      <c r="AY505" s="8"/>
      <c r="AZ505" s="8"/>
      <c r="BA505" s="8"/>
      <c r="BI505" s="8"/>
      <c r="BV505" s="53" t="s">
        <v>548</v>
      </c>
      <c r="BW505" s="97"/>
      <c r="BX505" s="110"/>
      <c r="BY505" s="88"/>
      <c r="BZ505" s="99"/>
      <c r="CA505" s="100" t="s">
        <v>2659</v>
      </c>
      <c r="CB505" s="101" t="s">
        <v>1248</v>
      </c>
      <c r="CC505" s="101">
        <v>410</v>
      </c>
      <c r="CD505" s="111">
        <v>5.6</v>
      </c>
      <c r="CE505" s="106"/>
      <c r="CF505" s="101" t="s">
        <v>804</v>
      </c>
      <c r="CG505" s="101">
        <v>5.7960000000000003</v>
      </c>
      <c r="CH505" s="101"/>
      <c r="CI505" s="104"/>
      <c r="CJ505" s="105" t="s">
        <v>1248</v>
      </c>
    </row>
    <row r="506" spans="50:88" x14ac:dyDescent="0.2">
      <c r="AX506" s="8"/>
      <c r="AY506" s="8"/>
      <c r="AZ506" s="8"/>
      <c r="BA506" s="8"/>
      <c r="BI506" s="8"/>
      <c r="BV506" s="58" t="s">
        <v>2061</v>
      </c>
      <c r="BW506" s="97"/>
      <c r="BX506" s="110"/>
      <c r="BY506" s="88"/>
      <c r="BZ506" s="99"/>
      <c r="CA506" s="100" t="s">
        <v>2660</v>
      </c>
      <c r="CB506" s="101" t="s">
        <v>1249</v>
      </c>
      <c r="CC506" s="101">
        <v>411</v>
      </c>
      <c r="CD506" s="111">
        <v>4.0833333333333339</v>
      </c>
      <c r="CE506" s="106"/>
      <c r="CF506" s="101"/>
      <c r="CG506" s="101">
        <v>5.7960000000000003</v>
      </c>
      <c r="CH506" s="101"/>
      <c r="CI506" s="104"/>
      <c r="CJ506" s="105" t="s">
        <v>1249</v>
      </c>
    </row>
    <row r="507" spans="50:88" x14ac:dyDescent="0.2">
      <c r="AX507" s="8"/>
      <c r="AY507" s="8"/>
      <c r="AZ507" s="8"/>
      <c r="BA507" s="8"/>
      <c r="BI507" s="8"/>
      <c r="BV507" s="58" t="s">
        <v>2062</v>
      </c>
      <c r="BW507" s="97"/>
      <c r="BX507" s="110"/>
      <c r="BY507" s="88"/>
      <c r="BZ507" s="99"/>
      <c r="CA507" s="100" t="s">
        <v>2661</v>
      </c>
      <c r="CB507" s="101" t="s">
        <v>1250</v>
      </c>
      <c r="CC507" s="101">
        <v>412</v>
      </c>
      <c r="CD507" s="111">
        <v>5.6</v>
      </c>
      <c r="CE507" s="106"/>
      <c r="CF507" s="101" t="s">
        <v>804</v>
      </c>
      <c r="CG507" s="101">
        <v>5.7960000000000003</v>
      </c>
      <c r="CH507" s="101"/>
      <c r="CI507" s="104"/>
      <c r="CJ507" s="105" t="s">
        <v>1250</v>
      </c>
    </row>
    <row r="508" spans="50:88" x14ac:dyDescent="0.2">
      <c r="AX508" s="8"/>
      <c r="AY508" s="8"/>
      <c r="AZ508" s="8"/>
      <c r="BA508" s="8"/>
      <c r="BI508" s="8"/>
      <c r="BV508" s="58" t="s">
        <v>1238</v>
      </c>
      <c r="BW508" s="97"/>
      <c r="BX508" s="110"/>
      <c r="BY508" s="88"/>
      <c r="BZ508" s="99"/>
      <c r="CA508" s="100" t="s">
        <v>2662</v>
      </c>
      <c r="CB508" s="101" t="s">
        <v>1251</v>
      </c>
      <c r="CC508" s="101">
        <v>413</v>
      </c>
      <c r="CD508" s="111">
        <v>3.9749999999999996</v>
      </c>
      <c r="CE508" s="106"/>
      <c r="CF508" s="101"/>
      <c r="CG508" s="101">
        <v>5.7960000000000003</v>
      </c>
      <c r="CH508" s="101"/>
      <c r="CI508" s="104"/>
      <c r="CJ508" s="105" t="s">
        <v>1251</v>
      </c>
    </row>
    <row r="509" spans="50:88" x14ac:dyDescent="0.2">
      <c r="AX509" s="8"/>
      <c r="AY509" s="8"/>
      <c r="AZ509" s="8"/>
      <c r="BA509" s="8"/>
      <c r="BI509" s="8"/>
      <c r="BV509" s="58" t="s">
        <v>1239</v>
      </c>
      <c r="BW509" s="97"/>
      <c r="BX509" s="110"/>
      <c r="BY509" s="88"/>
      <c r="BZ509" s="99"/>
      <c r="CA509" s="100" t="s">
        <v>2663</v>
      </c>
      <c r="CB509" s="101" t="s">
        <v>1252</v>
      </c>
      <c r="CC509" s="101">
        <v>414</v>
      </c>
      <c r="CD509" s="111">
        <v>5.67</v>
      </c>
      <c r="CE509" s="106"/>
      <c r="CF509" s="101" t="s">
        <v>804</v>
      </c>
      <c r="CG509" s="101">
        <v>5.7960000000000003</v>
      </c>
      <c r="CH509" s="101"/>
      <c r="CI509" s="104"/>
      <c r="CJ509" s="105" t="s">
        <v>1252</v>
      </c>
    </row>
    <row r="510" spans="50:88" x14ac:dyDescent="0.2">
      <c r="AX510" s="8"/>
      <c r="AY510" s="8"/>
      <c r="AZ510" s="8"/>
      <c r="BA510" s="8"/>
      <c r="BI510" s="8"/>
      <c r="BV510" s="58" t="s">
        <v>1635</v>
      </c>
      <c r="BW510" s="97"/>
      <c r="BX510" s="110"/>
      <c r="BY510" s="88"/>
      <c r="BZ510" s="99"/>
      <c r="CA510" s="100" t="s">
        <v>2664</v>
      </c>
      <c r="CB510" s="101" t="s">
        <v>1253</v>
      </c>
      <c r="CC510" s="101">
        <v>415</v>
      </c>
      <c r="CD510" s="111">
        <v>4.5000000000000009</v>
      </c>
      <c r="CE510" s="106"/>
      <c r="CF510" s="101"/>
      <c r="CG510" s="101">
        <v>5.7960000000000003</v>
      </c>
      <c r="CH510" s="101"/>
      <c r="CI510" s="104"/>
      <c r="CJ510" s="105" t="s">
        <v>1253</v>
      </c>
    </row>
    <row r="511" spans="50:88" x14ac:dyDescent="0.2">
      <c r="AX511" s="8"/>
      <c r="AY511" s="8"/>
      <c r="AZ511" s="8"/>
      <c r="BA511" s="8"/>
      <c r="BI511" s="8"/>
      <c r="BV511" s="58" t="s">
        <v>1636</v>
      </c>
      <c r="BW511" s="97"/>
      <c r="BX511" s="110"/>
      <c r="BY511" s="88"/>
      <c r="BZ511" s="99"/>
      <c r="CA511" s="100" t="s">
        <v>2665</v>
      </c>
      <c r="CB511" s="101" t="s">
        <v>1274</v>
      </c>
      <c r="CC511" s="101">
        <v>416</v>
      </c>
      <c r="CD511" s="111">
        <v>4.0833333333333339</v>
      </c>
      <c r="CE511" s="106"/>
      <c r="CF511" s="101"/>
      <c r="CG511" s="101">
        <v>5.7960000000000003</v>
      </c>
      <c r="CH511" s="101"/>
      <c r="CI511" s="104"/>
      <c r="CJ511" s="105" t="s">
        <v>1274</v>
      </c>
    </row>
    <row r="512" spans="50:88" x14ac:dyDescent="0.2">
      <c r="AX512" s="8"/>
      <c r="AY512" s="8"/>
      <c r="AZ512" s="8"/>
      <c r="BA512" s="8"/>
      <c r="BI512" s="8"/>
      <c r="BV512" s="58" t="s">
        <v>1637</v>
      </c>
      <c r="BW512" s="97"/>
      <c r="BX512" s="110"/>
      <c r="BY512" s="88"/>
      <c r="BZ512" s="99"/>
      <c r="CA512" s="100" t="s">
        <v>2666</v>
      </c>
      <c r="CB512" s="101" t="s">
        <v>1393</v>
      </c>
      <c r="CC512" s="101">
        <v>417</v>
      </c>
      <c r="CD512" s="111">
        <v>5.6</v>
      </c>
      <c r="CE512" s="106"/>
      <c r="CF512" s="101" t="s">
        <v>804</v>
      </c>
      <c r="CG512" s="101">
        <v>5.7960000000000003</v>
      </c>
      <c r="CH512" s="101"/>
      <c r="CI512" s="104"/>
      <c r="CJ512" s="105" t="s">
        <v>1393</v>
      </c>
    </row>
    <row r="513" spans="50:88" x14ac:dyDescent="0.2">
      <c r="AX513" s="8"/>
      <c r="AY513" s="8"/>
      <c r="AZ513" s="8"/>
      <c r="BA513" s="8"/>
      <c r="BI513" s="8"/>
      <c r="BV513" s="58" t="s">
        <v>1638</v>
      </c>
      <c r="BW513" s="97"/>
      <c r="BX513" s="110"/>
      <c r="BY513" s="88"/>
      <c r="BZ513" s="99"/>
      <c r="CA513" s="100" t="s">
        <v>835</v>
      </c>
      <c r="CB513" s="108" t="s">
        <v>1489</v>
      </c>
      <c r="CC513" s="109"/>
      <c r="CD513" s="109"/>
      <c r="CE513" s="109"/>
      <c r="CF513" s="109"/>
      <c r="CG513" s="109"/>
      <c r="CH513" s="109"/>
      <c r="CI513" s="109"/>
      <c r="CJ513" s="105" t="s">
        <v>1489</v>
      </c>
    </row>
    <row r="514" spans="50:88" x14ac:dyDescent="0.2">
      <c r="AX514" s="8"/>
      <c r="AY514" s="8"/>
      <c r="AZ514" s="8"/>
      <c r="BA514" s="8"/>
      <c r="BI514" s="8"/>
      <c r="BV514" s="58" t="s">
        <v>2056</v>
      </c>
      <c r="BW514" s="97"/>
      <c r="BX514" s="110"/>
      <c r="BY514" s="88"/>
      <c r="BZ514" s="99"/>
      <c r="CA514" s="107" t="s">
        <v>2667</v>
      </c>
      <c r="CB514" s="101" t="s">
        <v>1394</v>
      </c>
      <c r="CC514" s="101">
        <v>420</v>
      </c>
      <c r="CD514" s="100">
        <v>6.3599999999999994</v>
      </c>
      <c r="CE514" s="103"/>
      <c r="CF514" s="101" t="s">
        <v>804</v>
      </c>
      <c r="CG514" s="101">
        <v>5.7960000000000003</v>
      </c>
      <c r="CH514" s="101"/>
      <c r="CI514" s="104"/>
      <c r="CJ514" s="105" t="s">
        <v>1394</v>
      </c>
    </row>
    <row r="515" spans="50:88" x14ac:dyDescent="0.2">
      <c r="AX515" s="8"/>
      <c r="AY515" s="8"/>
      <c r="AZ515" s="8"/>
      <c r="BA515" s="8"/>
      <c r="BI515" s="8"/>
      <c r="BV515" s="58" t="s">
        <v>1272</v>
      </c>
      <c r="BW515" s="97"/>
      <c r="BX515" s="110"/>
      <c r="BY515" s="88"/>
      <c r="BZ515" s="99"/>
      <c r="CA515" s="100" t="s">
        <v>2667</v>
      </c>
      <c r="CB515" s="101" t="s">
        <v>1395</v>
      </c>
      <c r="CC515" s="101">
        <v>421</v>
      </c>
      <c r="CD515" s="100">
        <v>11.12</v>
      </c>
      <c r="CE515" s="103"/>
      <c r="CF515" s="101" t="s">
        <v>804</v>
      </c>
      <c r="CG515" s="101">
        <v>5.7960000000000003</v>
      </c>
      <c r="CH515" s="101"/>
      <c r="CI515" s="104"/>
      <c r="CJ515" s="105" t="s">
        <v>1395</v>
      </c>
    </row>
    <row r="516" spans="50:88" x14ac:dyDescent="0.2">
      <c r="AX516" s="8"/>
      <c r="AY516" s="8"/>
      <c r="AZ516" s="8"/>
      <c r="BA516" s="8"/>
      <c r="BI516" s="8"/>
      <c r="BV516" s="58" t="s">
        <v>1273</v>
      </c>
      <c r="BW516" s="97"/>
      <c r="BX516" s="110"/>
      <c r="BY516" s="88"/>
      <c r="BZ516" s="99"/>
      <c r="CA516" s="100" t="s">
        <v>2667</v>
      </c>
      <c r="CB516" s="101" t="s">
        <v>1396</v>
      </c>
      <c r="CC516" s="101">
        <v>422</v>
      </c>
      <c r="CD516" s="100">
        <v>13.41</v>
      </c>
      <c r="CE516" s="103"/>
      <c r="CF516" s="101" t="s">
        <v>804</v>
      </c>
      <c r="CG516" s="101">
        <v>5.7960000000000003</v>
      </c>
      <c r="CH516" s="101"/>
      <c r="CI516" s="104"/>
      <c r="CJ516" s="105" t="s">
        <v>1396</v>
      </c>
    </row>
    <row r="517" spans="50:88" x14ac:dyDescent="0.2">
      <c r="AX517" s="8"/>
      <c r="AY517" s="8"/>
      <c r="AZ517" s="8"/>
      <c r="BA517" s="8"/>
      <c r="BI517" s="8"/>
      <c r="BV517" s="58" t="s">
        <v>794</v>
      </c>
      <c r="BW517" s="97"/>
      <c r="BX517" s="110"/>
      <c r="BY517" s="88"/>
      <c r="BZ517" s="99"/>
      <c r="CA517" s="100" t="s">
        <v>2667</v>
      </c>
      <c r="CB517" s="101" t="s">
        <v>1397</v>
      </c>
      <c r="CC517" s="101">
        <v>423</v>
      </c>
      <c r="CD517" s="100">
        <v>21.96</v>
      </c>
      <c r="CE517" s="103"/>
      <c r="CF517" s="101" t="s">
        <v>804</v>
      </c>
      <c r="CG517" s="101">
        <v>5.7960000000000003</v>
      </c>
      <c r="CH517" s="101"/>
      <c r="CI517" s="104"/>
      <c r="CJ517" s="105" t="s">
        <v>1397</v>
      </c>
    </row>
    <row r="518" spans="50:88" x14ac:dyDescent="0.2">
      <c r="AX518" s="8"/>
      <c r="AY518" s="8"/>
      <c r="AZ518" s="8"/>
      <c r="BA518" s="8"/>
      <c r="BI518" s="8"/>
      <c r="BV518" s="58" t="s">
        <v>795</v>
      </c>
      <c r="BW518" s="97"/>
      <c r="BX518" s="110"/>
      <c r="BY518" s="88"/>
      <c r="BZ518" s="99"/>
      <c r="CA518" s="100" t="s">
        <v>2668</v>
      </c>
      <c r="CB518" s="101" t="s">
        <v>1398</v>
      </c>
      <c r="CC518" s="101">
        <v>424</v>
      </c>
      <c r="CD518" s="100">
        <v>21.51</v>
      </c>
      <c r="CE518" s="103"/>
      <c r="CF518" s="101" t="s">
        <v>804</v>
      </c>
      <c r="CG518" s="112">
        <v>5.5754999999999999</v>
      </c>
      <c r="CH518" s="101"/>
      <c r="CI518" s="104"/>
      <c r="CJ518" s="105" t="s">
        <v>1398</v>
      </c>
    </row>
    <row r="519" spans="50:88" x14ac:dyDescent="0.2">
      <c r="AX519" s="8"/>
      <c r="AY519" s="8"/>
      <c r="AZ519" s="8"/>
      <c r="BA519" s="8"/>
      <c r="BI519" s="8"/>
      <c r="BV519" s="58" t="s">
        <v>796</v>
      </c>
      <c r="BW519" s="97"/>
      <c r="BX519" s="110"/>
      <c r="BY519" s="88"/>
      <c r="BZ519" s="99"/>
      <c r="CA519" s="100" t="s">
        <v>2669</v>
      </c>
      <c r="CB519" s="113" t="s">
        <v>1644</v>
      </c>
      <c r="CC519" s="101">
        <v>681</v>
      </c>
      <c r="CD519" s="88">
        <v>21.12</v>
      </c>
      <c r="CE519" s="103"/>
      <c r="CF519" s="101" t="s">
        <v>804</v>
      </c>
      <c r="CG519" s="101">
        <v>5.7960000000000003</v>
      </c>
      <c r="CH519" s="101"/>
      <c r="CI519" s="104"/>
      <c r="CJ519" s="105" t="s">
        <v>1644</v>
      </c>
    </row>
    <row r="520" spans="50:88" x14ac:dyDescent="0.2">
      <c r="AX520" s="8"/>
      <c r="AY520" s="8"/>
      <c r="AZ520" s="8"/>
      <c r="BA520" s="8"/>
      <c r="BI520" s="8"/>
      <c r="BV520" s="58" t="s">
        <v>1226</v>
      </c>
      <c r="BW520" s="97"/>
      <c r="BX520" s="110"/>
      <c r="BY520" s="88"/>
      <c r="BZ520" s="99"/>
      <c r="CA520" s="100" t="s">
        <v>2670</v>
      </c>
      <c r="CB520" s="113" t="s">
        <v>1645</v>
      </c>
      <c r="CC520" s="101">
        <v>682</v>
      </c>
      <c r="CD520" s="112">
        <v>26.32</v>
      </c>
      <c r="CE520" s="103"/>
      <c r="CF520" s="101" t="s">
        <v>804</v>
      </c>
      <c r="CG520" s="101">
        <v>5.7960000000000003</v>
      </c>
      <c r="CH520" s="101"/>
      <c r="CI520" s="104"/>
      <c r="CJ520" s="105" t="s">
        <v>1645</v>
      </c>
    </row>
    <row r="521" spans="50:88" x14ac:dyDescent="0.2">
      <c r="AX521" s="8"/>
      <c r="AY521" s="8"/>
      <c r="AZ521" s="8"/>
      <c r="BA521" s="8"/>
      <c r="BI521" s="8"/>
      <c r="BV521" s="58" t="s">
        <v>797</v>
      </c>
      <c r="BW521" s="97"/>
      <c r="BX521" s="110"/>
      <c r="BY521" s="88"/>
      <c r="BZ521" s="99"/>
      <c r="CA521" s="100" t="s">
        <v>835</v>
      </c>
      <c r="CB521" s="109" t="s">
        <v>1429</v>
      </c>
      <c r="CC521" s="109"/>
      <c r="CD521" s="69"/>
      <c r="CE521" s="109"/>
      <c r="CF521" s="109" t="s">
        <v>1133</v>
      </c>
      <c r="CG521" s="109" t="s">
        <v>1134</v>
      </c>
      <c r="CH521" s="109"/>
      <c r="CI521" s="109"/>
      <c r="CJ521" s="105" t="s">
        <v>1429</v>
      </c>
    </row>
    <row r="522" spans="50:88" x14ac:dyDescent="0.2">
      <c r="AX522" s="8"/>
      <c r="AY522" s="8"/>
      <c r="AZ522" s="8"/>
      <c r="BA522" s="8"/>
      <c r="BI522" s="8"/>
      <c r="BV522" s="58" t="s">
        <v>798</v>
      </c>
      <c r="BW522" s="97"/>
      <c r="BX522" s="138"/>
      <c r="BY522" s="88"/>
      <c r="BZ522" s="99"/>
      <c r="CA522" s="100" t="s">
        <v>2671</v>
      </c>
      <c r="CB522" s="101" t="s">
        <v>943</v>
      </c>
      <c r="CC522" s="101">
        <v>800</v>
      </c>
      <c r="CD522" s="72">
        <v>17.05</v>
      </c>
      <c r="CE522" s="114"/>
      <c r="CF522" s="101" t="s">
        <v>1135</v>
      </c>
      <c r="CG522" s="101">
        <v>1</v>
      </c>
      <c r="CH522" s="101"/>
      <c r="CI522" s="104"/>
      <c r="CJ522" s="105" t="s">
        <v>943</v>
      </c>
    </row>
    <row r="523" spans="50:88" x14ac:dyDescent="0.2">
      <c r="AX523" s="8"/>
      <c r="AY523" s="8"/>
      <c r="AZ523" s="8"/>
      <c r="BA523" s="8"/>
      <c r="BI523" s="8"/>
      <c r="BV523" s="58" t="s">
        <v>799</v>
      </c>
      <c r="BW523" s="97"/>
      <c r="BX523" s="138"/>
      <c r="BY523" s="88"/>
      <c r="BZ523" s="99"/>
      <c r="CA523" s="100" t="s">
        <v>2672</v>
      </c>
      <c r="CB523" s="101" t="s">
        <v>944</v>
      </c>
      <c r="CC523" s="101">
        <v>801</v>
      </c>
      <c r="CD523" s="72">
        <v>28.79</v>
      </c>
      <c r="CE523" s="114"/>
      <c r="CF523" s="101" t="s">
        <v>1136</v>
      </c>
      <c r="CG523" s="101">
        <v>1</v>
      </c>
      <c r="CH523" s="101"/>
      <c r="CI523" s="104"/>
      <c r="CJ523" s="105" t="s">
        <v>944</v>
      </c>
    </row>
    <row r="524" spans="50:88" x14ac:dyDescent="0.2">
      <c r="AX524" s="8"/>
      <c r="AY524" s="8"/>
      <c r="AZ524" s="8"/>
      <c r="BA524" s="8"/>
      <c r="BI524" s="8"/>
      <c r="BV524" s="58" t="s">
        <v>800</v>
      </c>
      <c r="BW524" s="97"/>
      <c r="BX524" s="138"/>
      <c r="BY524" s="88"/>
      <c r="BZ524" s="99"/>
      <c r="CA524" s="100" t="s">
        <v>2673</v>
      </c>
      <c r="CB524" s="101" t="s">
        <v>945</v>
      </c>
      <c r="CC524" s="101">
        <v>802</v>
      </c>
      <c r="CD524" s="72">
        <v>17.05</v>
      </c>
      <c r="CE524" s="114"/>
      <c r="CF524" s="101" t="s">
        <v>1135</v>
      </c>
      <c r="CG524" s="101">
        <v>1</v>
      </c>
      <c r="CH524" s="101"/>
      <c r="CI524" s="104"/>
      <c r="CJ524" s="105" t="s">
        <v>945</v>
      </c>
    </row>
    <row r="525" spans="50:88" x14ac:dyDescent="0.2">
      <c r="AX525" s="8"/>
      <c r="AY525" s="8"/>
      <c r="AZ525" s="8"/>
      <c r="BA525" s="8"/>
      <c r="BI525" s="8"/>
      <c r="BV525" s="58" t="s">
        <v>801</v>
      </c>
      <c r="BW525" s="97"/>
      <c r="BX525" s="138"/>
      <c r="BY525" s="88"/>
      <c r="BZ525" s="99"/>
      <c r="CA525" s="100" t="s">
        <v>2674</v>
      </c>
      <c r="CB525" s="101" t="s">
        <v>946</v>
      </c>
      <c r="CC525" s="101">
        <v>803</v>
      </c>
      <c r="CD525" s="72">
        <v>28.79</v>
      </c>
      <c r="CE525" s="114"/>
      <c r="CF525" s="101" t="s">
        <v>1136</v>
      </c>
      <c r="CG525" s="101">
        <v>1</v>
      </c>
      <c r="CH525" s="101"/>
      <c r="CI525" s="104"/>
      <c r="CJ525" s="105" t="s">
        <v>946</v>
      </c>
    </row>
    <row r="526" spans="50:88" x14ac:dyDescent="0.2">
      <c r="AX526" s="8"/>
      <c r="AY526" s="8"/>
      <c r="AZ526" s="8"/>
      <c r="BA526" s="8"/>
      <c r="BI526" s="8"/>
      <c r="BV526" s="58" t="s">
        <v>698</v>
      </c>
      <c r="BW526" s="97"/>
      <c r="BX526" s="138"/>
      <c r="BY526" s="88"/>
      <c r="BZ526" s="99"/>
      <c r="CA526" s="100" t="s">
        <v>2675</v>
      </c>
      <c r="CB526" s="101" t="s">
        <v>947</v>
      </c>
      <c r="CC526" s="101">
        <v>804</v>
      </c>
      <c r="CD526" s="72">
        <v>15.45</v>
      </c>
      <c r="CE526" s="114"/>
      <c r="CF526" s="101" t="s">
        <v>1135</v>
      </c>
      <c r="CG526" s="101">
        <v>1</v>
      </c>
      <c r="CH526" s="101"/>
      <c r="CI526" s="104"/>
      <c r="CJ526" s="105" t="s">
        <v>947</v>
      </c>
    </row>
    <row r="527" spans="50:88" x14ac:dyDescent="0.2">
      <c r="AX527" s="8"/>
      <c r="AY527" s="8"/>
      <c r="AZ527" s="8"/>
      <c r="BA527" s="8"/>
      <c r="BI527" s="8"/>
      <c r="BV527" s="58" t="s">
        <v>699</v>
      </c>
      <c r="BW527" s="97"/>
      <c r="BX527" s="138"/>
      <c r="BY527" s="88"/>
      <c r="BZ527" s="99"/>
      <c r="CA527" s="100" t="s">
        <v>2676</v>
      </c>
      <c r="CB527" s="101" t="s">
        <v>948</v>
      </c>
      <c r="CC527" s="101">
        <v>805</v>
      </c>
      <c r="CD527" s="72">
        <v>26.27</v>
      </c>
      <c r="CE527" s="114"/>
      <c r="CF527" s="101" t="s">
        <v>1136</v>
      </c>
      <c r="CG527" s="101">
        <v>1</v>
      </c>
      <c r="CH527" s="101"/>
      <c r="CI527" s="104"/>
      <c r="CJ527" s="105" t="s">
        <v>948</v>
      </c>
    </row>
    <row r="528" spans="50:88" x14ac:dyDescent="0.2">
      <c r="AX528" s="8"/>
      <c r="AY528" s="8"/>
      <c r="AZ528" s="8"/>
      <c r="BA528" s="8"/>
      <c r="BI528" s="8"/>
      <c r="BV528" s="58" t="s">
        <v>700</v>
      </c>
      <c r="BW528" s="97"/>
      <c r="BX528" s="138"/>
      <c r="BY528" s="88"/>
      <c r="BZ528" s="99"/>
      <c r="CA528" s="100" t="s">
        <v>2677</v>
      </c>
      <c r="CB528" s="101" t="s">
        <v>949</v>
      </c>
      <c r="CC528" s="101">
        <v>806</v>
      </c>
      <c r="CD528" s="72">
        <v>17.05</v>
      </c>
      <c r="CE528" s="114"/>
      <c r="CF528" s="101" t="s">
        <v>1135</v>
      </c>
      <c r="CG528" s="101">
        <v>1</v>
      </c>
      <c r="CH528" s="101"/>
      <c r="CI528" s="104"/>
      <c r="CJ528" s="105" t="s">
        <v>949</v>
      </c>
    </row>
    <row r="529" spans="50:88" x14ac:dyDescent="0.2">
      <c r="AX529" s="8"/>
      <c r="AY529" s="8"/>
      <c r="AZ529" s="8"/>
      <c r="BA529" s="8"/>
      <c r="BI529" s="8"/>
      <c r="BV529" s="58" t="s">
        <v>701</v>
      </c>
      <c r="BW529" s="97"/>
      <c r="BX529" s="138"/>
      <c r="BY529" s="88"/>
      <c r="BZ529" s="99"/>
      <c r="CA529" s="100" t="s">
        <v>2678</v>
      </c>
      <c r="CB529" s="101" t="s">
        <v>950</v>
      </c>
      <c r="CC529" s="101">
        <v>807</v>
      </c>
      <c r="CD529" s="72">
        <v>28.79</v>
      </c>
      <c r="CE529" s="114"/>
      <c r="CF529" s="101" t="s">
        <v>1136</v>
      </c>
      <c r="CG529" s="101">
        <v>1</v>
      </c>
      <c r="CH529" s="101"/>
      <c r="CI529" s="104"/>
      <c r="CJ529" s="105" t="s">
        <v>950</v>
      </c>
    </row>
    <row r="530" spans="50:88" x14ac:dyDescent="0.2">
      <c r="AX530" s="8"/>
      <c r="AY530" s="8"/>
      <c r="AZ530" s="8"/>
      <c r="BA530" s="8"/>
      <c r="BI530" s="8"/>
      <c r="BV530" s="58" t="s">
        <v>702</v>
      </c>
      <c r="BW530" s="97"/>
      <c r="BX530" s="138"/>
      <c r="BY530" s="88"/>
      <c r="BZ530" s="99"/>
      <c r="CA530" s="100" t="s">
        <v>2679</v>
      </c>
      <c r="CB530" s="101" t="s">
        <v>951</v>
      </c>
      <c r="CC530" s="101">
        <v>808</v>
      </c>
      <c r="CD530" s="72">
        <v>17.05</v>
      </c>
      <c r="CE530" s="114"/>
      <c r="CF530" s="101" t="s">
        <v>1135</v>
      </c>
      <c r="CG530" s="101">
        <v>1</v>
      </c>
      <c r="CH530" s="101"/>
      <c r="CI530" s="104"/>
      <c r="CJ530" s="105" t="s">
        <v>951</v>
      </c>
    </row>
    <row r="531" spans="50:88" x14ac:dyDescent="0.2">
      <c r="AX531" s="8"/>
      <c r="AY531" s="8"/>
      <c r="AZ531" s="8"/>
      <c r="BA531" s="8"/>
      <c r="BI531" s="8"/>
      <c r="BV531" s="58" t="s">
        <v>703</v>
      </c>
      <c r="BW531" s="97"/>
      <c r="BX531" s="138"/>
      <c r="BY531" s="88"/>
      <c r="BZ531" s="99"/>
      <c r="CA531" s="100" t="s">
        <v>2680</v>
      </c>
      <c r="CB531" s="101" t="s">
        <v>952</v>
      </c>
      <c r="CC531" s="101">
        <v>809</v>
      </c>
      <c r="CD531" s="72">
        <v>28.79</v>
      </c>
      <c r="CE531" s="114"/>
      <c r="CF531" s="101" t="s">
        <v>1136</v>
      </c>
      <c r="CG531" s="101">
        <v>1</v>
      </c>
      <c r="CH531" s="101"/>
      <c r="CI531" s="104"/>
      <c r="CJ531" s="105" t="s">
        <v>952</v>
      </c>
    </row>
    <row r="532" spans="50:88" x14ac:dyDescent="0.2">
      <c r="AX532" s="8"/>
      <c r="AY532" s="8"/>
      <c r="AZ532" s="8"/>
      <c r="BA532" s="8"/>
      <c r="BI532" s="8"/>
      <c r="BV532" s="58" t="s">
        <v>704</v>
      </c>
      <c r="BW532" s="97"/>
      <c r="BX532" s="138"/>
      <c r="BY532" s="88"/>
      <c r="BZ532" s="99"/>
      <c r="CA532" s="100" t="s">
        <v>2681</v>
      </c>
      <c r="CB532" s="101" t="s">
        <v>1430</v>
      </c>
      <c r="CC532" s="101">
        <v>786</v>
      </c>
      <c r="CD532" s="72">
        <v>16.600000000000001</v>
      </c>
      <c r="CE532" s="114"/>
      <c r="CF532" s="101" t="s">
        <v>1135</v>
      </c>
      <c r="CG532" s="101">
        <v>1</v>
      </c>
      <c r="CH532" s="101"/>
      <c r="CI532" s="104"/>
      <c r="CJ532" s="105" t="s">
        <v>1430</v>
      </c>
    </row>
    <row r="533" spans="50:88" x14ac:dyDescent="0.2">
      <c r="AX533" s="8"/>
      <c r="AY533" s="8"/>
      <c r="AZ533" s="8"/>
      <c r="BA533" s="8"/>
      <c r="BI533" s="8"/>
      <c r="BV533" s="58" t="s">
        <v>705</v>
      </c>
      <c r="BW533" s="97"/>
      <c r="BX533" s="138"/>
      <c r="BY533" s="88"/>
      <c r="BZ533" s="99"/>
      <c r="CA533" s="100" t="s">
        <v>2682</v>
      </c>
      <c r="CB533" s="101" t="s">
        <v>1431</v>
      </c>
      <c r="CC533" s="101">
        <v>787</v>
      </c>
      <c r="CD533" s="72">
        <v>27.88</v>
      </c>
      <c r="CE533" s="114"/>
      <c r="CF533" s="101" t="s">
        <v>1136</v>
      </c>
      <c r="CG533" s="101">
        <v>1</v>
      </c>
      <c r="CH533" s="101"/>
      <c r="CI533" s="104"/>
      <c r="CJ533" s="105" t="s">
        <v>1431</v>
      </c>
    </row>
    <row r="534" spans="50:88" x14ac:dyDescent="0.2">
      <c r="AX534" s="8"/>
      <c r="AY534" s="8"/>
      <c r="AZ534" s="8"/>
      <c r="BA534" s="8"/>
      <c r="BI534" s="8"/>
      <c r="BV534" s="58" t="s">
        <v>1208</v>
      </c>
      <c r="BW534" s="97"/>
      <c r="BX534" s="138"/>
      <c r="BY534" s="88"/>
      <c r="BZ534" s="99"/>
      <c r="CA534" s="100" t="s">
        <v>2683</v>
      </c>
      <c r="CB534" s="101" t="s">
        <v>953</v>
      </c>
      <c r="CC534" s="101">
        <v>812</v>
      </c>
      <c r="CD534" s="72">
        <v>16.239999999999998</v>
      </c>
      <c r="CE534" s="114"/>
      <c r="CF534" s="101" t="s">
        <v>1135</v>
      </c>
      <c r="CG534" s="101">
        <v>1</v>
      </c>
      <c r="CH534" s="101"/>
      <c r="CI534" s="104"/>
      <c r="CJ534" s="105" t="s">
        <v>953</v>
      </c>
    </row>
    <row r="535" spans="50:88" x14ac:dyDescent="0.2">
      <c r="AX535" s="8"/>
      <c r="AY535" s="8"/>
      <c r="AZ535" s="8"/>
      <c r="BA535" s="8"/>
      <c r="BI535" s="8"/>
      <c r="BV535" s="58" t="s">
        <v>706</v>
      </c>
      <c r="BW535" s="97"/>
      <c r="BX535" s="138"/>
      <c r="BY535" s="88"/>
      <c r="BZ535" s="99"/>
      <c r="CA535" s="100" t="s">
        <v>2684</v>
      </c>
      <c r="CB535" s="101" t="s">
        <v>954</v>
      </c>
      <c r="CC535" s="101">
        <v>813</v>
      </c>
      <c r="CD535" s="72">
        <v>27.88</v>
      </c>
      <c r="CE535" s="114"/>
      <c r="CF535" s="101" t="s">
        <v>1136</v>
      </c>
      <c r="CG535" s="101">
        <v>1</v>
      </c>
      <c r="CH535" s="101"/>
      <c r="CI535" s="104"/>
      <c r="CJ535" s="105" t="s">
        <v>954</v>
      </c>
    </row>
    <row r="536" spans="50:88" x14ac:dyDescent="0.2">
      <c r="AX536" s="8"/>
      <c r="AY536" s="8"/>
      <c r="AZ536" s="8"/>
      <c r="BA536" s="8"/>
      <c r="BI536" s="8"/>
      <c r="BV536" s="58" t="s">
        <v>1209</v>
      </c>
      <c r="BW536" s="97"/>
      <c r="BX536" s="138"/>
      <c r="BY536" s="88"/>
      <c r="BZ536" s="99"/>
      <c r="CA536" s="100" t="s">
        <v>2685</v>
      </c>
      <c r="CB536" s="101" t="s">
        <v>955</v>
      </c>
      <c r="CC536" s="101">
        <v>814</v>
      </c>
      <c r="CD536" s="72">
        <v>17.05</v>
      </c>
      <c r="CE536" s="114"/>
      <c r="CF536" s="101" t="s">
        <v>1135</v>
      </c>
      <c r="CG536" s="101">
        <v>1</v>
      </c>
      <c r="CH536" s="101"/>
      <c r="CI536" s="104"/>
      <c r="CJ536" s="105" t="s">
        <v>955</v>
      </c>
    </row>
    <row r="537" spans="50:88" x14ac:dyDescent="0.2">
      <c r="AX537" s="8"/>
      <c r="AY537" s="8"/>
      <c r="AZ537" s="8"/>
      <c r="BA537" s="8"/>
      <c r="BI537" s="8"/>
      <c r="BV537" s="58" t="s">
        <v>707</v>
      </c>
      <c r="BW537" s="97"/>
      <c r="BX537" s="138"/>
      <c r="BY537" s="88"/>
      <c r="BZ537" s="99"/>
      <c r="CA537" s="100" t="s">
        <v>2686</v>
      </c>
      <c r="CB537" s="101" t="s">
        <v>956</v>
      </c>
      <c r="CC537" s="101">
        <v>815</v>
      </c>
      <c r="CD537" s="72">
        <v>28.79</v>
      </c>
      <c r="CE537" s="114"/>
      <c r="CF537" s="101" t="s">
        <v>1136</v>
      </c>
      <c r="CG537" s="101">
        <v>1</v>
      </c>
      <c r="CH537" s="101"/>
      <c r="CI537" s="104"/>
      <c r="CJ537" s="105" t="s">
        <v>956</v>
      </c>
    </row>
    <row r="538" spans="50:88" x14ac:dyDescent="0.2">
      <c r="AX538" s="8"/>
      <c r="AY538" s="8"/>
      <c r="AZ538" s="8"/>
      <c r="BA538" s="8"/>
      <c r="BI538" s="8"/>
      <c r="BV538" s="58" t="s">
        <v>1269</v>
      </c>
      <c r="BW538" s="97"/>
      <c r="BX538" s="138"/>
      <c r="BY538" s="88"/>
      <c r="BZ538" s="99"/>
      <c r="CA538" s="100" t="s">
        <v>2687</v>
      </c>
      <c r="CB538" s="101" t="s">
        <v>957</v>
      </c>
      <c r="CC538" s="101">
        <v>816</v>
      </c>
      <c r="CD538" s="72">
        <v>16.68</v>
      </c>
      <c r="CE538" s="114"/>
      <c r="CF538" s="101" t="s">
        <v>1135</v>
      </c>
      <c r="CG538" s="101">
        <v>1</v>
      </c>
      <c r="CH538" s="101"/>
      <c r="CI538" s="104"/>
      <c r="CJ538" s="105" t="s">
        <v>957</v>
      </c>
    </row>
    <row r="539" spans="50:88" x14ac:dyDescent="0.2">
      <c r="AX539" s="8"/>
      <c r="AY539" s="8"/>
      <c r="AZ539" s="8"/>
      <c r="BA539" s="8"/>
      <c r="BI539" s="8"/>
      <c r="BV539" s="58" t="s">
        <v>1270</v>
      </c>
      <c r="BW539" s="97"/>
      <c r="BX539" s="138"/>
      <c r="BY539" s="88"/>
      <c r="BZ539" s="99"/>
      <c r="CA539" s="100" t="s">
        <v>2688</v>
      </c>
      <c r="CB539" s="101" t="s">
        <v>958</v>
      </c>
      <c r="CC539" s="101">
        <v>817</v>
      </c>
      <c r="CD539" s="72">
        <v>28.57</v>
      </c>
      <c r="CE539" s="114"/>
      <c r="CF539" s="101" t="s">
        <v>1136</v>
      </c>
      <c r="CG539" s="101">
        <v>1</v>
      </c>
      <c r="CH539" s="101"/>
      <c r="CI539" s="104"/>
      <c r="CJ539" s="105" t="s">
        <v>958</v>
      </c>
    </row>
    <row r="540" spans="50:88" x14ac:dyDescent="0.2">
      <c r="AX540" s="8"/>
      <c r="AY540" s="8"/>
      <c r="AZ540" s="8"/>
      <c r="BA540" s="8"/>
      <c r="BI540" s="8"/>
      <c r="BV540" s="58" t="s">
        <v>1210</v>
      </c>
      <c r="BW540" s="97"/>
      <c r="BX540" s="138"/>
      <c r="BY540" s="88"/>
      <c r="BZ540" s="99"/>
      <c r="CA540" s="100" t="s">
        <v>2689</v>
      </c>
      <c r="CB540" s="101" t="s">
        <v>959</v>
      </c>
      <c r="CC540" s="101">
        <v>818</v>
      </c>
      <c r="CD540" s="72">
        <v>17.28</v>
      </c>
      <c r="CE540" s="114"/>
      <c r="CF540" s="101" t="s">
        <v>1135</v>
      </c>
      <c r="CG540" s="101">
        <v>1</v>
      </c>
      <c r="CH540" s="101"/>
      <c r="CI540" s="104"/>
      <c r="CJ540" s="105" t="s">
        <v>959</v>
      </c>
    </row>
    <row r="541" spans="50:88" x14ac:dyDescent="0.2">
      <c r="AX541" s="8"/>
      <c r="AY541" s="8"/>
      <c r="AZ541" s="8"/>
      <c r="BA541" s="8"/>
      <c r="BI541" s="8"/>
      <c r="BV541" s="58" t="s">
        <v>708</v>
      </c>
      <c r="BW541" s="97"/>
      <c r="BX541" s="138"/>
      <c r="BY541" s="88"/>
      <c r="BZ541" s="99"/>
      <c r="CA541" s="100" t="s">
        <v>2690</v>
      </c>
      <c r="CB541" s="101" t="s">
        <v>960</v>
      </c>
      <c r="CC541" s="101">
        <v>819</v>
      </c>
      <c r="CD541" s="72">
        <v>27.88</v>
      </c>
      <c r="CE541" s="114"/>
      <c r="CF541" s="101" t="s">
        <v>1136</v>
      </c>
      <c r="CG541" s="101">
        <v>1</v>
      </c>
      <c r="CH541" s="101"/>
      <c r="CI541" s="104"/>
      <c r="CJ541" s="105" t="s">
        <v>960</v>
      </c>
    </row>
    <row r="542" spans="50:88" x14ac:dyDescent="0.2">
      <c r="AX542" s="8"/>
      <c r="AY542" s="8"/>
      <c r="AZ542" s="8"/>
      <c r="BA542" s="8"/>
      <c r="BI542" s="8"/>
      <c r="BV542" s="58" t="s">
        <v>709</v>
      </c>
      <c r="BW542" s="97"/>
      <c r="BX542" s="138"/>
      <c r="BY542" s="88"/>
      <c r="BZ542" s="99"/>
      <c r="CA542" s="100" t="s">
        <v>2691</v>
      </c>
      <c r="CB542" s="101" t="s">
        <v>961</v>
      </c>
      <c r="CC542" s="101">
        <v>820</v>
      </c>
      <c r="CD542" s="72">
        <v>17.28</v>
      </c>
      <c r="CE542" s="114"/>
      <c r="CF542" s="101" t="s">
        <v>1135</v>
      </c>
      <c r="CG542" s="101">
        <v>1</v>
      </c>
      <c r="CH542" s="101"/>
      <c r="CI542" s="104"/>
      <c r="CJ542" s="105" t="s">
        <v>961</v>
      </c>
    </row>
    <row r="543" spans="50:88" x14ac:dyDescent="0.2">
      <c r="AX543" s="8"/>
      <c r="AY543" s="8"/>
      <c r="AZ543" s="8"/>
      <c r="BA543" s="8"/>
      <c r="BI543" s="8"/>
      <c r="BV543" s="58" t="s">
        <v>1211</v>
      </c>
      <c r="BW543" s="97"/>
      <c r="BX543" s="138"/>
      <c r="BY543" s="88"/>
      <c r="BZ543" s="99"/>
      <c r="CA543" s="100" t="s">
        <v>2692</v>
      </c>
      <c r="CB543" s="101" t="s">
        <v>962</v>
      </c>
      <c r="CC543" s="101">
        <v>821</v>
      </c>
      <c r="CD543" s="72">
        <v>27.88</v>
      </c>
      <c r="CE543" s="114"/>
      <c r="CF543" s="101" t="s">
        <v>1136</v>
      </c>
      <c r="CG543" s="101">
        <v>1</v>
      </c>
      <c r="CH543" s="101"/>
      <c r="CI543" s="104"/>
      <c r="CJ543" s="105" t="s">
        <v>962</v>
      </c>
    </row>
    <row r="544" spans="50:88" x14ac:dyDescent="0.2">
      <c r="AX544" s="8"/>
      <c r="AY544" s="8"/>
      <c r="AZ544" s="8"/>
      <c r="BA544" s="8"/>
      <c r="BI544" s="8"/>
      <c r="BV544" s="58" t="s">
        <v>710</v>
      </c>
      <c r="BW544" s="97"/>
      <c r="BX544" s="138"/>
      <c r="BY544" s="88"/>
      <c r="BZ544" s="99"/>
      <c r="CA544" s="100" t="s">
        <v>2693</v>
      </c>
      <c r="CB544" s="101" t="s">
        <v>963</v>
      </c>
      <c r="CC544" s="101">
        <v>822</v>
      </c>
      <c r="CD544" s="72">
        <v>16.82</v>
      </c>
      <c r="CE544" s="114"/>
      <c r="CF544" s="101" t="s">
        <v>1135</v>
      </c>
      <c r="CG544" s="101">
        <v>1</v>
      </c>
      <c r="CH544" s="101"/>
      <c r="CI544" s="104"/>
      <c r="CJ544" s="105" t="s">
        <v>963</v>
      </c>
    </row>
    <row r="545" spans="50:88" x14ac:dyDescent="0.2">
      <c r="AX545" s="8"/>
      <c r="AY545" s="8"/>
      <c r="AZ545" s="8"/>
      <c r="BA545" s="8"/>
      <c r="BI545" s="8"/>
      <c r="BV545" s="58" t="s">
        <v>711</v>
      </c>
      <c r="BW545" s="97"/>
      <c r="BX545" s="138"/>
      <c r="BY545" s="88"/>
      <c r="BZ545" s="99"/>
      <c r="CA545" s="100" t="s">
        <v>2694</v>
      </c>
      <c r="CB545" s="101" t="s">
        <v>964</v>
      </c>
      <c r="CC545" s="101">
        <v>823</v>
      </c>
      <c r="CD545" s="72">
        <v>27.72</v>
      </c>
      <c r="CE545" s="114"/>
      <c r="CF545" s="101" t="s">
        <v>1136</v>
      </c>
      <c r="CG545" s="101">
        <v>1</v>
      </c>
      <c r="CH545" s="101"/>
      <c r="CI545" s="104"/>
      <c r="CJ545" s="105" t="s">
        <v>964</v>
      </c>
    </row>
    <row r="546" spans="50:88" x14ac:dyDescent="0.2">
      <c r="AX546" s="8"/>
      <c r="AY546" s="8"/>
      <c r="AZ546" s="8"/>
      <c r="BA546" s="8"/>
      <c r="BI546" s="8"/>
      <c r="BV546" s="58" t="s">
        <v>1212</v>
      </c>
      <c r="BW546" s="97"/>
      <c r="BX546" s="138"/>
      <c r="BY546" s="88"/>
      <c r="BZ546" s="99"/>
      <c r="CA546" s="100" t="s">
        <v>2695</v>
      </c>
      <c r="CB546" s="101" t="s">
        <v>965</v>
      </c>
      <c r="CC546" s="101">
        <v>824</v>
      </c>
      <c r="CD546" s="72">
        <v>16</v>
      </c>
      <c r="CE546" s="114"/>
      <c r="CF546" s="101" t="s">
        <v>1135</v>
      </c>
      <c r="CG546" s="101">
        <v>1</v>
      </c>
      <c r="CH546" s="101"/>
      <c r="CI546" s="104"/>
      <c r="CJ546" s="105" t="s">
        <v>965</v>
      </c>
    </row>
    <row r="547" spans="50:88" x14ac:dyDescent="0.2">
      <c r="AX547" s="8"/>
      <c r="AY547" s="8"/>
      <c r="AZ547" s="8"/>
      <c r="BA547" s="8"/>
      <c r="BI547" s="8"/>
      <c r="BV547" s="58" t="s">
        <v>712</v>
      </c>
      <c r="BW547" s="97"/>
      <c r="BX547" s="138"/>
      <c r="BY547" s="88"/>
      <c r="BZ547" s="99"/>
      <c r="CA547" s="100" t="s">
        <v>2696</v>
      </c>
      <c r="CB547" s="101" t="s">
        <v>966</v>
      </c>
      <c r="CC547" s="101">
        <v>825</v>
      </c>
      <c r="CD547" s="72">
        <v>26.24</v>
      </c>
      <c r="CE547" s="114"/>
      <c r="CF547" s="101" t="s">
        <v>1136</v>
      </c>
      <c r="CG547" s="101">
        <v>1</v>
      </c>
      <c r="CH547" s="101"/>
      <c r="CI547" s="104"/>
      <c r="CJ547" s="105" t="s">
        <v>966</v>
      </c>
    </row>
    <row r="548" spans="50:88" x14ac:dyDescent="0.2">
      <c r="AX548" s="8"/>
      <c r="AY548" s="8"/>
      <c r="AZ548" s="8"/>
      <c r="BA548" s="8"/>
      <c r="BI548" s="8"/>
      <c r="BV548" s="58" t="s">
        <v>713</v>
      </c>
      <c r="BW548" s="97"/>
      <c r="BX548" s="138"/>
      <c r="BY548" s="88"/>
      <c r="BZ548" s="99"/>
      <c r="CA548" s="100" t="s">
        <v>2697</v>
      </c>
      <c r="CB548" s="101" t="s">
        <v>967</v>
      </c>
      <c r="CC548" s="101">
        <v>826</v>
      </c>
      <c r="CD548" s="72">
        <v>15.77</v>
      </c>
      <c r="CE548" s="114"/>
      <c r="CF548" s="101" t="s">
        <v>1135</v>
      </c>
      <c r="CG548" s="101">
        <v>1</v>
      </c>
      <c r="CH548" s="101"/>
      <c r="CI548" s="104"/>
      <c r="CJ548" s="105" t="s">
        <v>967</v>
      </c>
    </row>
    <row r="549" spans="50:88" x14ac:dyDescent="0.2">
      <c r="AX549" s="8"/>
      <c r="AY549" s="8"/>
      <c r="AZ549" s="8"/>
      <c r="BA549" s="8"/>
      <c r="BI549" s="8"/>
      <c r="BV549" s="58" t="s">
        <v>714</v>
      </c>
      <c r="BW549" s="97"/>
      <c r="BX549" s="138"/>
      <c r="BY549" s="88"/>
      <c r="BZ549" s="99"/>
      <c r="CA549" s="100" t="s">
        <v>2698</v>
      </c>
      <c r="CB549" s="101" t="s">
        <v>968</v>
      </c>
      <c r="CC549" s="101">
        <v>827</v>
      </c>
      <c r="CD549" s="72">
        <v>26.27</v>
      </c>
      <c r="CE549" s="114"/>
      <c r="CF549" s="101" t="s">
        <v>1136</v>
      </c>
      <c r="CG549" s="101">
        <v>1</v>
      </c>
      <c r="CH549" s="101"/>
      <c r="CI549" s="104"/>
      <c r="CJ549" s="105" t="s">
        <v>968</v>
      </c>
    </row>
    <row r="550" spans="50:88" x14ac:dyDescent="0.2">
      <c r="AX550" s="8"/>
      <c r="AY550" s="8"/>
      <c r="AZ550" s="8"/>
      <c r="BA550" s="8"/>
      <c r="BI550" s="8"/>
      <c r="BV550" s="58" t="s">
        <v>715</v>
      </c>
      <c r="BW550" s="97"/>
      <c r="BX550" s="138"/>
      <c r="BY550" s="88"/>
      <c r="BZ550" s="99"/>
      <c r="CA550" s="100" t="s">
        <v>2699</v>
      </c>
      <c r="CB550" s="101" t="s">
        <v>969</v>
      </c>
      <c r="CC550" s="101">
        <v>828</v>
      </c>
      <c r="CD550" s="72">
        <v>16.45</v>
      </c>
      <c r="CE550" s="114"/>
      <c r="CF550" s="101" t="s">
        <v>1135</v>
      </c>
      <c r="CG550" s="101">
        <v>1</v>
      </c>
      <c r="CH550" s="101"/>
      <c r="CI550" s="104"/>
      <c r="CJ550" s="105" t="s">
        <v>969</v>
      </c>
    </row>
    <row r="551" spans="50:88" x14ac:dyDescent="0.2">
      <c r="AX551" s="8"/>
      <c r="AY551" s="8"/>
      <c r="AZ551" s="8"/>
      <c r="BA551" s="8"/>
      <c r="BI551" s="8"/>
      <c r="BV551" s="58" t="s">
        <v>1213</v>
      </c>
      <c r="BW551" s="97"/>
      <c r="BX551" s="138"/>
      <c r="BY551" s="88"/>
      <c r="BZ551" s="99"/>
      <c r="CA551" s="100" t="s">
        <v>2700</v>
      </c>
      <c r="CB551" s="101" t="s">
        <v>970</v>
      </c>
      <c r="CC551" s="101">
        <v>829</v>
      </c>
      <c r="CD551" s="72">
        <v>27.88</v>
      </c>
      <c r="CE551" s="114"/>
      <c r="CF551" s="101" t="s">
        <v>1136</v>
      </c>
      <c r="CG551" s="101">
        <v>1</v>
      </c>
      <c r="CH551" s="101"/>
      <c r="CI551" s="104"/>
      <c r="CJ551" s="105" t="s">
        <v>970</v>
      </c>
    </row>
    <row r="552" spans="50:88" x14ac:dyDescent="0.2">
      <c r="AX552" s="8"/>
      <c r="AY552" s="8"/>
      <c r="AZ552" s="8"/>
      <c r="BA552" s="8"/>
      <c r="BI552" s="8"/>
      <c r="BV552" s="58" t="s">
        <v>716</v>
      </c>
      <c r="BW552" s="97"/>
      <c r="BX552" s="138"/>
      <c r="BY552" s="88"/>
      <c r="BZ552" s="99"/>
      <c r="CA552" s="100" t="s">
        <v>2701</v>
      </c>
      <c r="CB552" s="101" t="s">
        <v>971</v>
      </c>
      <c r="CC552" s="101">
        <v>830</v>
      </c>
      <c r="CD552" s="72">
        <v>16.239999999999998</v>
      </c>
      <c r="CE552" s="114"/>
      <c r="CF552" s="101" t="s">
        <v>1135</v>
      </c>
      <c r="CG552" s="101">
        <v>1</v>
      </c>
      <c r="CH552" s="101"/>
      <c r="CI552" s="104"/>
      <c r="CJ552" s="105" t="s">
        <v>971</v>
      </c>
    </row>
    <row r="553" spans="50:88" x14ac:dyDescent="0.2">
      <c r="AX553" s="8"/>
      <c r="AY553" s="8"/>
      <c r="AZ553" s="8"/>
      <c r="BA553" s="8"/>
      <c r="BI553" s="8"/>
      <c r="BV553" s="58" t="s">
        <v>1214</v>
      </c>
      <c r="BW553" s="97"/>
      <c r="BX553" s="138"/>
      <c r="BY553" s="88"/>
      <c r="BZ553" s="99"/>
      <c r="CA553" s="100" t="s">
        <v>2702</v>
      </c>
      <c r="CB553" s="101" t="s">
        <v>972</v>
      </c>
      <c r="CC553" s="101">
        <v>831</v>
      </c>
      <c r="CD553" s="72">
        <v>27.88</v>
      </c>
      <c r="CE553" s="114"/>
      <c r="CF553" s="101" t="s">
        <v>1136</v>
      </c>
      <c r="CG553" s="101">
        <v>1</v>
      </c>
      <c r="CH553" s="101"/>
      <c r="CI553" s="104"/>
      <c r="CJ553" s="105" t="s">
        <v>972</v>
      </c>
    </row>
    <row r="554" spans="50:88" x14ac:dyDescent="0.2">
      <c r="AX554" s="8"/>
      <c r="AY554" s="8"/>
      <c r="AZ554" s="8"/>
      <c r="BA554" s="8"/>
      <c r="BI554" s="8"/>
      <c r="BV554" s="58" t="s">
        <v>717</v>
      </c>
      <c r="BW554" s="97"/>
      <c r="BX554" s="138"/>
      <c r="BY554" s="88"/>
      <c r="BZ554" s="99"/>
      <c r="CA554" s="100" t="s">
        <v>2703</v>
      </c>
      <c r="CB554" s="101" t="s">
        <v>973</v>
      </c>
      <c r="CC554" s="101">
        <v>832</v>
      </c>
      <c r="CD554" s="72">
        <v>16.239999999999998</v>
      </c>
      <c r="CE554" s="114"/>
      <c r="CF554" s="101" t="s">
        <v>1135</v>
      </c>
      <c r="CG554" s="101">
        <v>1</v>
      </c>
      <c r="CH554" s="101"/>
      <c r="CI554" s="104"/>
      <c r="CJ554" s="105" t="s">
        <v>973</v>
      </c>
    </row>
    <row r="555" spans="50:88" x14ac:dyDescent="0.2">
      <c r="AX555" s="8"/>
      <c r="AY555" s="8"/>
      <c r="AZ555" s="8"/>
      <c r="BA555" s="8"/>
      <c r="BI555" s="8"/>
      <c r="BV555" s="58" t="s">
        <v>718</v>
      </c>
      <c r="BW555" s="97"/>
      <c r="BX555" s="138"/>
      <c r="BY555" s="88"/>
      <c r="BZ555" s="99"/>
      <c r="CA555" s="100" t="s">
        <v>2704</v>
      </c>
      <c r="CB555" s="101" t="s">
        <v>974</v>
      </c>
      <c r="CC555" s="101">
        <v>833</v>
      </c>
      <c r="CD555" s="72">
        <v>27.88</v>
      </c>
      <c r="CE555" s="114"/>
      <c r="CF555" s="101" t="s">
        <v>1136</v>
      </c>
      <c r="CG555" s="101">
        <v>1</v>
      </c>
      <c r="CH555" s="101"/>
      <c r="CI555" s="104"/>
      <c r="CJ555" s="105" t="s">
        <v>974</v>
      </c>
    </row>
    <row r="556" spans="50:88" x14ac:dyDescent="0.2">
      <c r="AX556" s="8"/>
      <c r="AY556" s="8"/>
      <c r="AZ556" s="8"/>
      <c r="BA556" s="8"/>
      <c r="BI556" s="8"/>
      <c r="BV556" s="58" t="s">
        <v>719</v>
      </c>
      <c r="BW556" s="97"/>
      <c r="BX556" s="138"/>
      <c r="BY556" s="88"/>
      <c r="BZ556" s="99"/>
      <c r="CA556" s="100" t="s">
        <v>2705</v>
      </c>
      <c r="CB556" s="101" t="s">
        <v>975</v>
      </c>
      <c r="CC556" s="101">
        <v>834</v>
      </c>
      <c r="CD556" s="72">
        <v>16.95</v>
      </c>
      <c r="CE556" s="114"/>
      <c r="CF556" s="101" t="s">
        <v>1135</v>
      </c>
      <c r="CG556" s="101">
        <v>1</v>
      </c>
      <c r="CH556" s="101"/>
      <c r="CI556" s="104"/>
      <c r="CJ556" s="105" t="s">
        <v>975</v>
      </c>
    </row>
    <row r="557" spans="50:88" x14ac:dyDescent="0.2">
      <c r="AX557" s="8"/>
      <c r="AY557" s="8"/>
      <c r="AZ557" s="8"/>
      <c r="BA557" s="8"/>
      <c r="BI557" s="8"/>
      <c r="BV557" s="58" t="s">
        <v>1215</v>
      </c>
      <c r="BW557" s="97"/>
      <c r="BX557" s="138"/>
      <c r="BY557" s="88"/>
      <c r="BZ557" s="99"/>
      <c r="CA557" s="100" t="s">
        <v>2706</v>
      </c>
      <c r="CB557" s="101" t="s">
        <v>976</v>
      </c>
      <c r="CC557" s="101">
        <v>835</v>
      </c>
      <c r="CD557" s="72">
        <v>27.72</v>
      </c>
      <c r="CE557" s="114"/>
      <c r="CF557" s="101" t="s">
        <v>1136</v>
      </c>
      <c r="CG557" s="101">
        <v>1</v>
      </c>
      <c r="CH557" s="101"/>
      <c r="CI557" s="104"/>
      <c r="CJ557" s="105" t="s">
        <v>976</v>
      </c>
    </row>
    <row r="558" spans="50:88" x14ac:dyDescent="0.2">
      <c r="AX558" s="8"/>
      <c r="AY558" s="8"/>
      <c r="AZ558" s="8"/>
      <c r="BA558" s="8"/>
      <c r="BI558" s="8"/>
      <c r="BV558" s="58" t="s">
        <v>720</v>
      </c>
      <c r="BW558" s="97"/>
      <c r="BX558" s="138"/>
      <c r="BY558" s="88"/>
      <c r="BZ558" s="99"/>
      <c r="CA558" s="100" t="s">
        <v>2707</v>
      </c>
      <c r="CB558" s="101" t="s">
        <v>977</v>
      </c>
      <c r="CC558" s="101">
        <v>836</v>
      </c>
      <c r="CD558" s="72">
        <v>19.260000000000002</v>
      </c>
      <c r="CE558" s="114"/>
      <c r="CF558" s="101" t="s">
        <v>1135</v>
      </c>
      <c r="CG558" s="101">
        <v>1</v>
      </c>
      <c r="CH558" s="101"/>
      <c r="CI558" s="104"/>
      <c r="CJ558" s="105" t="s">
        <v>977</v>
      </c>
    </row>
    <row r="559" spans="50:88" x14ac:dyDescent="0.2">
      <c r="AX559" s="8"/>
      <c r="AY559" s="8"/>
      <c r="AZ559" s="8"/>
      <c r="BA559" s="8"/>
      <c r="BI559" s="8"/>
      <c r="BV559" s="58" t="s">
        <v>721</v>
      </c>
      <c r="BW559" s="97"/>
      <c r="BX559" s="138"/>
      <c r="BY559" s="88"/>
      <c r="BZ559" s="99"/>
      <c r="CA559" s="100" t="s">
        <v>2708</v>
      </c>
      <c r="CB559" s="101" t="s">
        <v>978</v>
      </c>
      <c r="CC559" s="101">
        <v>837</v>
      </c>
      <c r="CD559" s="72">
        <v>27.72</v>
      </c>
      <c r="CE559" s="114"/>
      <c r="CF559" s="101" t="s">
        <v>1136</v>
      </c>
      <c r="CG559" s="101">
        <v>1</v>
      </c>
      <c r="CH559" s="101"/>
      <c r="CI559" s="104"/>
      <c r="CJ559" s="105" t="s">
        <v>978</v>
      </c>
    </row>
    <row r="560" spans="50:88" x14ac:dyDescent="0.2">
      <c r="AX560" s="8"/>
      <c r="AY560" s="8"/>
      <c r="AZ560" s="8"/>
      <c r="BA560" s="8"/>
      <c r="BI560" s="8"/>
      <c r="BV560" s="58" t="s">
        <v>722</v>
      </c>
      <c r="BW560" s="97"/>
      <c r="BX560" s="138"/>
      <c r="BY560" s="88"/>
      <c r="BZ560" s="99"/>
      <c r="CA560" s="100" t="s">
        <v>2709</v>
      </c>
      <c r="CB560" s="101" t="s">
        <v>979</v>
      </c>
      <c r="CC560" s="101">
        <v>838</v>
      </c>
      <c r="CD560" s="72">
        <v>16.600000000000001</v>
      </c>
      <c r="CE560" s="114"/>
      <c r="CF560" s="101" t="s">
        <v>1135</v>
      </c>
      <c r="CG560" s="101">
        <v>1</v>
      </c>
      <c r="CH560" s="101"/>
      <c r="CI560" s="104"/>
      <c r="CJ560" s="105" t="s">
        <v>979</v>
      </c>
    </row>
    <row r="561" spans="50:88" x14ac:dyDescent="0.2">
      <c r="AX561" s="8"/>
      <c r="AY561" s="8"/>
      <c r="AZ561" s="8"/>
      <c r="BA561" s="8"/>
      <c r="BI561" s="8"/>
      <c r="BV561" s="58" t="s">
        <v>723</v>
      </c>
      <c r="BW561" s="97"/>
      <c r="BX561" s="138"/>
      <c r="BY561" s="88"/>
      <c r="BZ561" s="99"/>
      <c r="CA561" s="100" t="s">
        <v>2710</v>
      </c>
      <c r="CB561" s="101" t="s">
        <v>980</v>
      </c>
      <c r="CC561" s="101">
        <v>839</v>
      </c>
      <c r="CD561" s="72">
        <v>27.88</v>
      </c>
      <c r="CE561" s="114"/>
      <c r="CF561" s="101" t="s">
        <v>1136</v>
      </c>
      <c r="CG561" s="101">
        <v>1</v>
      </c>
      <c r="CH561" s="101"/>
      <c r="CI561" s="104"/>
      <c r="CJ561" s="105" t="s">
        <v>980</v>
      </c>
    </row>
    <row r="562" spans="50:88" x14ac:dyDescent="0.2">
      <c r="AX562" s="8"/>
      <c r="AY562" s="8"/>
      <c r="AZ562" s="8"/>
      <c r="BA562" s="8"/>
      <c r="BI562" s="8"/>
      <c r="BV562" s="58" t="s">
        <v>724</v>
      </c>
      <c r="BW562" s="97"/>
      <c r="BX562" s="138"/>
      <c r="BY562" s="88"/>
      <c r="BZ562" s="99"/>
      <c r="CA562" s="100" t="s">
        <v>2711</v>
      </c>
      <c r="CB562" s="101" t="s">
        <v>981</v>
      </c>
      <c r="CC562" s="101">
        <v>840</v>
      </c>
      <c r="CD562" s="72">
        <v>16.600000000000001</v>
      </c>
      <c r="CE562" s="114"/>
      <c r="CF562" s="101" t="s">
        <v>1135</v>
      </c>
      <c r="CG562" s="101">
        <v>1</v>
      </c>
      <c r="CH562" s="101"/>
      <c r="CI562" s="104"/>
      <c r="CJ562" s="105" t="s">
        <v>981</v>
      </c>
    </row>
    <row r="563" spans="50:88" x14ac:dyDescent="0.2">
      <c r="AX563" s="8"/>
      <c r="AY563" s="8"/>
      <c r="AZ563" s="8"/>
      <c r="BA563" s="8"/>
      <c r="BI563" s="8"/>
      <c r="BV563" s="58" t="s">
        <v>725</v>
      </c>
      <c r="BW563" s="97"/>
      <c r="BX563" s="138"/>
      <c r="BY563" s="88"/>
      <c r="BZ563" s="99"/>
      <c r="CA563" s="100" t="s">
        <v>2712</v>
      </c>
      <c r="CB563" s="101" t="s">
        <v>982</v>
      </c>
      <c r="CC563" s="101">
        <v>841</v>
      </c>
      <c r="CD563" s="72">
        <v>27.88</v>
      </c>
      <c r="CE563" s="114"/>
      <c r="CF563" s="101" t="s">
        <v>1136</v>
      </c>
      <c r="CG563" s="101">
        <v>1</v>
      </c>
      <c r="CH563" s="101"/>
      <c r="CI563" s="104"/>
      <c r="CJ563" s="105" t="s">
        <v>982</v>
      </c>
    </row>
    <row r="564" spans="50:88" x14ac:dyDescent="0.2">
      <c r="AX564" s="8"/>
      <c r="AY564" s="8"/>
      <c r="AZ564" s="8"/>
      <c r="BA564" s="8"/>
      <c r="BI564" s="8"/>
      <c r="BV564" s="58" t="s">
        <v>726</v>
      </c>
      <c r="BW564" s="97"/>
      <c r="BX564" s="138"/>
      <c r="BY564" s="88"/>
      <c r="BZ564" s="99"/>
      <c r="CA564" s="100" t="s">
        <v>2713</v>
      </c>
      <c r="CB564" s="101" t="s">
        <v>1432</v>
      </c>
      <c r="CC564" s="101">
        <v>788</v>
      </c>
      <c r="CD564" s="72">
        <v>16.600000000000001</v>
      </c>
      <c r="CE564" s="114"/>
      <c r="CF564" s="101" t="s">
        <v>1135</v>
      </c>
      <c r="CG564" s="101">
        <v>1</v>
      </c>
      <c r="CH564" s="101"/>
      <c r="CI564" s="104"/>
      <c r="CJ564" s="105" t="s">
        <v>1432</v>
      </c>
    </row>
    <row r="565" spans="50:88" x14ac:dyDescent="0.2">
      <c r="AX565" s="8"/>
      <c r="AY565" s="8"/>
      <c r="AZ565" s="8"/>
      <c r="BA565" s="8"/>
      <c r="BI565" s="8"/>
      <c r="BV565" s="58" t="s">
        <v>727</v>
      </c>
      <c r="BW565" s="97"/>
      <c r="BX565" s="138"/>
      <c r="BY565" s="88"/>
      <c r="BZ565" s="99"/>
      <c r="CA565" s="100" t="s">
        <v>2714</v>
      </c>
      <c r="CB565" s="101" t="s">
        <v>1433</v>
      </c>
      <c r="CC565" s="101">
        <v>789</v>
      </c>
      <c r="CD565" s="72">
        <v>27.88</v>
      </c>
      <c r="CE565" s="114"/>
      <c r="CF565" s="101" t="s">
        <v>1136</v>
      </c>
      <c r="CG565" s="101">
        <v>1</v>
      </c>
      <c r="CH565" s="101"/>
      <c r="CI565" s="104"/>
      <c r="CJ565" s="105" t="s">
        <v>1433</v>
      </c>
    </row>
    <row r="566" spans="50:88" x14ac:dyDescent="0.2">
      <c r="AX566" s="8"/>
      <c r="AY566" s="8"/>
      <c r="AZ566" s="8"/>
      <c r="BA566" s="8"/>
      <c r="BI566" s="8"/>
      <c r="BV566" s="58" t="s">
        <v>1216</v>
      </c>
      <c r="BW566" s="97"/>
      <c r="BX566" s="138"/>
      <c r="BY566" s="88"/>
      <c r="BZ566" s="99"/>
      <c r="CA566" s="100" t="s">
        <v>2715</v>
      </c>
      <c r="CB566" s="101" t="s">
        <v>1434</v>
      </c>
      <c r="CC566" s="101">
        <v>790</v>
      </c>
      <c r="CD566" s="72">
        <v>16.600000000000001</v>
      </c>
      <c r="CE566" s="114"/>
      <c r="CF566" s="101" t="s">
        <v>1135</v>
      </c>
      <c r="CG566" s="101">
        <v>1</v>
      </c>
      <c r="CH566" s="101"/>
      <c r="CI566" s="104"/>
      <c r="CJ566" s="105" t="s">
        <v>1434</v>
      </c>
    </row>
    <row r="567" spans="50:88" x14ac:dyDescent="0.2">
      <c r="AX567" s="8"/>
      <c r="AY567" s="8"/>
      <c r="AZ567" s="8"/>
      <c r="BA567" s="8"/>
      <c r="BI567" s="8"/>
      <c r="BV567" s="58" t="s">
        <v>1217</v>
      </c>
      <c r="BW567" s="97"/>
      <c r="BX567" s="138"/>
      <c r="BY567" s="88"/>
      <c r="BZ567" s="99"/>
      <c r="CA567" s="100" t="s">
        <v>2716</v>
      </c>
      <c r="CB567" s="101" t="s">
        <v>1435</v>
      </c>
      <c r="CC567" s="101">
        <v>791</v>
      </c>
      <c r="CD567" s="72">
        <v>27.88</v>
      </c>
      <c r="CE567" s="114"/>
      <c r="CF567" s="101" t="s">
        <v>1136</v>
      </c>
      <c r="CG567" s="101">
        <v>1</v>
      </c>
      <c r="CH567" s="101"/>
      <c r="CI567" s="104"/>
      <c r="CJ567" s="105" t="s">
        <v>1435</v>
      </c>
    </row>
    <row r="568" spans="50:88" x14ac:dyDescent="0.2">
      <c r="AX568" s="8"/>
      <c r="AY568" s="8"/>
      <c r="AZ568" s="8"/>
      <c r="BA568" s="8"/>
      <c r="BI568" s="8"/>
      <c r="BV568" s="58" t="s">
        <v>728</v>
      </c>
      <c r="BW568" s="97"/>
      <c r="BX568" s="138"/>
      <c r="BY568" s="88"/>
      <c r="BZ568" s="99"/>
      <c r="CA568" s="100" t="s">
        <v>2717</v>
      </c>
      <c r="CB568" s="101" t="s">
        <v>983</v>
      </c>
      <c r="CC568" s="101">
        <v>842</v>
      </c>
      <c r="CD568" s="72">
        <v>17.05</v>
      </c>
      <c r="CE568" s="114"/>
      <c r="CF568" s="101" t="s">
        <v>1135</v>
      </c>
      <c r="CG568" s="101">
        <v>1</v>
      </c>
      <c r="CH568" s="101"/>
      <c r="CI568" s="104"/>
      <c r="CJ568" s="105" t="s">
        <v>983</v>
      </c>
    </row>
    <row r="569" spans="50:88" x14ac:dyDescent="0.2">
      <c r="AX569" s="8"/>
      <c r="AY569" s="8"/>
      <c r="AZ569" s="8"/>
      <c r="BA569" s="8"/>
      <c r="BI569" s="8"/>
      <c r="BV569" s="58" t="s">
        <v>729</v>
      </c>
      <c r="BW569" s="97"/>
      <c r="BX569" s="138"/>
      <c r="BY569" s="88"/>
      <c r="BZ569" s="99"/>
      <c r="CA569" s="100" t="s">
        <v>2718</v>
      </c>
      <c r="CB569" s="101" t="s">
        <v>984</v>
      </c>
      <c r="CC569" s="101">
        <v>843</v>
      </c>
      <c r="CD569" s="72">
        <v>28.79</v>
      </c>
      <c r="CE569" s="114"/>
      <c r="CF569" s="101" t="s">
        <v>1136</v>
      </c>
      <c r="CG569" s="101">
        <v>1</v>
      </c>
      <c r="CH569" s="101"/>
      <c r="CI569" s="104"/>
      <c r="CJ569" s="105" t="s">
        <v>984</v>
      </c>
    </row>
    <row r="570" spans="50:88" x14ac:dyDescent="0.2">
      <c r="AX570" s="8"/>
      <c r="AY570" s="8"/>
      <c r="AZ570" s="8"/>
      <c r="BA570" s="8"/>
      <c r="BI570" s="8"/>
      <c r="BV570" s="58" t="s">
        <v>1218</v>
      </c>
      <c r="BW570" s="97"/>
      <c r="BX570" s="138"/>
      <c r="BY570" s="88"/>
      <c r="BZ570" s="99"/>
      <c r="CA570" s="100" t="s">
        <v>2719</v>
      </c>
      <c r="CB570" s="101" t="s">
        <v>985</v>
      </c>
      <c r="CC570" s="101">
        <v>844</v>
      </c>
      <c r="CD570" s="72">
        <v>17.75</v>
      </c>
      <c r="CE570" s="114"/>
      <c r="CF570" s="101" t="s">
        <v>1135</v>
      </c>
      <c r="CG570" s="101">
        <v>1</v>
      </c>
      <c r="CH570" s="101"/>
      <c r="CI570" s="104"/>
      <c r="CJ570" s="105" t="s">
        <v>985</v>
      </c>
    </row>
    <row r="571" spans="50:88" x14ac:dyDescent="0.2">
      <c r="AX571" s="8"/>
      <c r="AY571" s="8"/>
      <c r="AZ571" s="8"/>
      <c r="BA571" s="8"/>
      <c r="BI571" s="8"/>
      <c r="BV571" s="58" t="s">
        <v>730</v>
      </c>
      <c r="BW571" s="97"/>
      <c r="BX571" s="138"/>
      <c r="BY571" s="88"/>
      <c r="BZ571" s="99"/>
      <c r="CA571" s="100" t="s">
        <v>2720</v>
      </c>
      <c r="CB571" s="101" t="s">
        <v>986</v>
      </c>
      <c r="CC571" s="101">
        <v>845</v>
      </c>
      <c r="CD571" s="72">
        <v>28.79</v>
      </c>
      <c r="CE571" s="114"/>
      <c r="CF571" s="101" t="s">
        <v>1136</v>
      </c>
      <c r="CG571" s="101">
        <v>1</v>
      </c>
      <c r="CH571" s="101"/>
      <c r="CI571" s="104"/>
      <c r="CJ571" s="105" t="s">
        <v>986</v>
      </c>
    </row>
    <row r="572" spans="50:88" x14ac:dyDescent="0.2">
      <c r="AX572" s="8"/>
      <c r="AY572" s="8"/>
      <c r="AZ572" s="8"/>
      <c r="BA572" s="8"/>
      <c r="BI572" s="8"/>
      <c r="BV572" s="58" t="s">
        <v>731</v>
      </c>
      <c r="BW572" s="97"/>
      <c r="BX572" s="138"/>
      <c r="BY572" s="88"/>
      <c r="BZ572" s="99"/>
      <c r="CA572" s="100" t="s">
        <v>2721</v>
      </c>
      <c r="CB572" s="101" t="s">
        <v>987</v>
      </c>
      <c r="CC572" s="101">
        <v>846</v>
      </c>
      <c r="CD572" s="72">
        <v>17.75</v>
      </c>
      <c r="CE572" s="114"/>
      <c r="CF572" s="101" t="s">
        <v>1135</v>
      </c>
      <c r="CG572" s="101">
        <v>1</v>
      </c>
      <c r="CH572" s="101"/>
      <c r="CI572" s="104"/>
      <c r="CJ572" s="105" t="s">
        <v>987</v>
      </c>
    </row>
    <row r="573" spans="50:88" x14ac:dyDescent="0.2">
      <c r="AX573" s="8"/>
      <c r="AY573" s="8"/>
      <c r="AZ573" s="8"/>
      <c r="BA573" s="8"/>
      <c r="BI573" s="8"/>
      <c r="BV573" s="58" t="s">
        <v>732</v>
      </c>
      <c r="BW573" s="97"/>
      <c r="BX573" s="138"/>
      <c r="BY573" s="88"/>
      <c r="BZ573" s="99"/>
      <c r="CA573" s="100" t="s">
        <v>2722</v>
      </c>
      <c r="CB573" s="101" t="s">
        <v>988</v>
      </c>
      <c r="CC573" s="101">
        <v>847</v>
      </c>
      <c r="CD573" s="72">
        <v>28.79</v>
      </c>
      <c r="CE573" s="114"/>
      <c r="CF573" s="101" t="s">
        <v>1136</v>
      </c>
      <c r="CG573" s="101">
        <v>1</v>
      </c>
      <c r="CH573" s="101"/>
      <c r="CI573" s="104"/>
      <c r="CJ573" s="105" t="s">
        <v>988</v>
      </c>
    </row>
    <row r="574" spans="50:88" x14ac:dyDescent="0.2">
      <c r="AX574" s="8"/>
      <c r="AY574" s="8"/>
      <c r="AZ574" s="8"/>
      <c r="BA574" s="8"/>
      <c r="BI574" s="8"/>
      <c r="BV574" s="58" t="s">
        <v>1219</v>
      </c>
      <c r="BW574" s="97"/>
      <c r="BX574" s="138"/>
      <c r="BY574" s="88"/>
      <c r="BZ574" s="99"/>
      <c r="CA574" s="100" t="s">
        <v>2723</v>
      </c>
      <c r="CB574" s="101" t="s">
        <v>989</v>
      </c>
      <c r="CC574" s="101">
        <v>848</v>
      </c>
      <c r="CD574" s="72">
        <v>16.11</v>
      </c>
      <c r="CE574" s="114"/>
      <c r="CF574" s="101" t="s">
        <v>1135</v>
      </c>
      <c r="CG574" s="101">
        <v>1</v>
      </c>
      <c r="CH574" s="101"/>
      <c r="CI574" s="104"/>
      <c r="CJ574" s="105" t="s">
        <v>989</v>
      </c>
    </row>
    <row r="575" spans="50:88" x14ac:dyDescent="0.2">
      <c r="AX575" s="8"/>
      <c r="AY575" s="8"/>
      <c r="AZ575" s="8"/>
      <c r="BA575" s="8"/>
      <c r="BI575" s="8"/>
      <c r="BV575" s="58" t="s">
        <v>1220</v>
      </c>
      <c r="BW575" s="97"/>
      <c r="BX575" s="138"/>
      <c r="BY575" s="88"/>
      <c r="BZ575" s="99"/>
      <c r="CA575" s="100" t="s">
        <v>2724</v>
      </c>
      <c r="CB575" s="101" t="s">
        <v>990</v>
      </c>
      <c r="CC575" s="101">
        <v>849</v>
      </c>
      <c r="CD575" s="72">
        <v>26.27</v>
      </c>
      <c r="CE575" s="114"/>
      <c r="CF575" s="101" t="s">
        <v>1136</v>
      </c>
      <c r="CG575" s="101">
        <v>1</v>
      </c>
      <c r="CH575" s="101"/>
      <c r="CI575" s="104"/>
      <c r="CJ575" s="105" t="s">
        <v>990</v>
      </c>
    </row>
    <row r="576" spans="50:88" x14ac:dyDescent="0.2">
      <c r="AX576" s="8"/>
      <c r="AY576" s="8"/>
      <c r="AZ576" s="8"/>
      <c r="BA576" s="8"/>
      <c r="BI576" s="8"/>
      <c r="BV576" s="58" t="s">
        <v>733</v>
      </c>
      <c r="BW576" s="97"/>
      <c r="BX576" s="138"/>
      <c r="BY576" s="88"/>
      <c r="BZ576" s="99"/>
      <c r="CA576" s="100" t="s">
        <v>2725</v>
      </c>
      <c r="CB576" s="101" t="s">
        <v>991</v>
      </c>
      <c r="CC576" s="101">
        <v>850</v>
      </c>
      <c r="CD576" s="72">
        <v>16.82</v>
      </c>
      <c r="CE576" s="114"/>
      <c r="CF576" s="101" t="s">
        <v>1135</v>
      </c>
      <c r="CG576" s="101">
        <v>1</v>
      </c>
      <c r="CH576" s="101"/>
      <c r="CI576" s="104"/>
      <c r="CJ576" s="105" t="s">
        <v>991</v>
      </c>
    </row>
    <row r="577" spans="50:88" x14ac:dyDescent="0.2">
      <c r="AX577" s="8"/>
      <c r="AY577" s="8"/>
      <c r="AZ577" s="8"/>
      <c r="BA577" s="8"/>
      <c r="BI577" s="8"/>
      <c r="BV577" s="58" t="s">
        <v>734</v>
      </c>
      <c r="BW577" s="97"/>
      <c r="BX577" s="138"/>
      <c r="BY577" s="88"/>
      <c r="BZ577" s="99"/>
      <c r="CA577" s="100" t="s">
        <v>2726</v>
      </c>
      <c r="CB577" s="101" t="s">
        <v>992</v>
      </c>
      <c r="CC577" s="101">
        <v>851</v>
      </c>
      <c r="CD577" s="72">
        <v>27.72</v>
      </c>
      <c r="CE577" s="114"/>
      <c r="CF577" s="101" t="s">
        <v>1136</v>
      </c>
      <c r="CG577" s="101">
        <v>1</v>
      </c>
      <c r="CH577" s="101"/>
      <c r="CI577" s="104"/>
      <c r="CJ577" s="105" t="s">
        <v>992</v>
      </c>
    </row>
    <row r="578" spans="50:88" x14ac:dyDescent="0.2">
      <c r="AX578" s="8"/>
      <c r="AY578" s="8"/>
      <c r="AZ578" s="8"/>
      <c r="BA578" s="8"/>
      <c r="BI578" s="8"/>
      <c r="BV578" s="58" t="s">
        <v>735</v>
      </c>
      <c r="BW578" s="97"/>
      <c r="BX578" s="138"/>
      <c r="BY578" s="88"/>
      <c r="BZ578" s="99"/>
      <c r="CA578" s="100" t="s">
        <v>2727</v>
      </c>
      <c r="CB578" s="101" t="s">
        <v>993</v>
      </c>
      <c r="CC578" s="101">
        <v>852</v>
      </c>
      <c r="CD578" s="72">
        <v>16</v>
      </c>
      <c r="CE578" s="114"/>
      <c r="CF578" s="101" t="s">
        <v>1135</v>
      </c>
      <c r="CG578" s="101">
        <v>1</v>
      </c>
      <c r="CH578" s="101"/>
      <c r="CI578" s="104"/>
      <c r="CJ578" s="105" t="s">
        <v>993</v>
      </c>
    </row>
    <row r="579" spans="50:88" x14ac:dyDescent="0.2">
      <c r="AX579" s="8"/>
      <c r="AY579" s="8"/>
      <c r="AZ579" s="8"/>
      <c r="BA579" s="8"/>
      <c r="BI579" s="8"/>
      <c r="BV579" s="58" t="s">
        <v>1221</v>
      </c>
      <c r="BW579" s="97"/>
      <c r="BX579" s="138"/>
      <c r="BY579" s="88"/>
      <c r="BZ579" s="99"/>
      <c r="CA579" s="100" t="s">
        <v>2728</v>
      </c>
      <c r="CB579" s="101" t="s">
        <v>994</v>
      </c>
      <c r="CC579" s="101">
        <v>853</v>
      </c>
      <c r="CD579" s="72">
        <v>26.24</v>
      </c>
      <c r="CE579" s="114"/>
      <c r="CF579" s="101" t="s">
        <v>1136</v>
      </c>
      <c r="CG579" s="101">
        <v>1</v>
      </c>
      <c r="CH579" s="101"/>
      <c r="CI579" s="104"/>
      <c r="CJ579" s="105" t="s">
        <v>994</v>
      </c>
    </row>
    <row r="580" spans="50:88" x14ac:dyDescent="0.2">
      <c r="AX580" s="8"/>
      <c r="AY580" s="8"/>
      <c r="AZ580" s="8"/>
      <c r="BA580" s="8"/>
      <c r="BI580" s="8"/>
      <c r="BV580" s="58" t="s">
        <v>736</v>
      </c>
      <c r="BW580" s="97"/>
      <c r="BX580" s="138"/>
      <c r="BY580" s="88"/>
      <c r="BZ580" s="99"/>
      <c r="CA580" s="100" t="s">
        <v>2729</v>
      </c>
      <c r="CB580" s="101" t="s">
        <v>995</v>
      </c>
      <c r="CC580" s="101">
        <v>854</v>
      </c>
      <c r="CD580" s="72">
        <v>17.75</v>
      </c>
      <c r="CE580" s="114"/>
      <c r="CF580" s="101" t="s">
        <v>1135</v>
      </c>
      <c r="CG580" s="101">
        <v>1</v>
      </c>
      <c r="CH580" s="101"/>
      <c r="CI580" s="104"/>
      <c r="CJ580" s="105" t="s">
        <v>995</v>
      </c>
    </row>
    <row r="581" spans="50:88" x14ac:dyDescent="0.2">
      <c r="AX581" s="8"/>
      <c r="AY581" s="8"/>
      <c r="AZ581" s="8"/>
      <c r="BA581" s="8"/>
      <c r="BI581" s="8"/>
      <c r="BV581" s="58" t="s">
        <v>1222</v>
      </c>
      <c r="BW581" s="97"/>
      <c r="BX581" s="138"/>
      <c r="BY581" s="88"/>
      <c r="BZ581" s="99"/>
      <c r="CA581" s="100" t="s">
        <v>2730</v>
      </c>
      <c r="CB581" s="101" t="s">
        <v>996</v>
      </c>
      <c r="CC581" s="101">
        <v>855</v>
      </c>
      <c r="CD581" s="72">
        <v>28.79</v>
      </c>
      <c r="CE581" s="114"/>
      <c r="CF581" s="101" t="s">
        <v>1136</v>
      </c>
      <c r="CG581" s="101">
        <v>1</v>
      </c>
      <c r="CH581" s="101"/>
      <c r="CI581" s="104"/>
      <c r="CJ581" s="105" t="s">
        <v>996</v>
      </c>
    </row>
    <row r="582" spans="50:88" x14ac:dyDescent="0.2">
      <c r="AX582" s="8"/>
      <c r="AY582" s="8"/>
      <c r="AZ582" s="8"/>
      <c r="BA582" s="8"/>
      <c r="BI582" s="8"/>
      <c r="BV582" s="58" t="s">
        <v>737</v>
      </c>
      <c r="BW582" s="97"/>
      <c r="BX582" s="138"/>
      <c r="BY582" s="88"/>
      <c r="BZ582" s="99"/>
      <c r="CA582" s="100" t="s">
        <v>2731</v>
      </c>
      <c r="CB582" s="101" t="s">
        <v>997</v>
      </c>
      <c r="CC582" s="101">
        <v>856</v>
      </c>
      <c r="CD582" s="72">
        <v>17.75</v>
      </c>
      <c r="CE582" s="114"/>
      <c r="CF582" s="101" t="s">
        <v>1135</v>
      </c>
      <c r="CG582" s="101">
        <v>1</v>
      </c>
      <c r="CH582" s="101"/>
      <c r="CI582" s="104"/>
      <c r="CJ582" s="105" t="s">
        <v>997</v>
      </c>
    </row>
    <row r="583" spans="50:88" x14ac:dyDescent="0.2">
      <c r="AX583" s="8"/>
      <c r="AY583" s="8"/>
      <c r="AZ583" s="8"/>
      <c r="BA583" s="8"/>
      <c r="BI583" s="8"/>
      <c r="BV583" s="58" t="s">
        <v>738</v>
      </c>
      <c r="BW583" s="97"/>
      <c r="BX583" s="138"/>
      <c r="BY583" s="88"/>
      <c r="BZ583" s="99"/>
      <c r="CA583" s="100" t="s">
        <v>2732</v>
      </c>
      <c r="CB583" s="101" t="s">
        <v>998</v>
      </c>
      <c r="CC583" s="101">
        <v>857</v>
      </c>
      <c r="CD583" s="72">
        <v>28.79</v>
      </c>
      <c r="CE583" s="114"/>
      <c r="CF583" s="101" t="s">
        <v>1136</v>
      </c>
      <c r="CG583" s="101">
        <v>1</v>
      </c>
      <c r="CH583" s="101"/>
      <c r="CI583" s="104"/>
      <c r="CJ583" s="105" t="s">
        <v>998</v>
      </c>
    </row>
    <row r="584" spans="50:88" x14ac:dyDescent="0.2">
      <c r="AX584" s="8"/>
      <c r="AY584" s="8"/>
      <c r="AZ584" s="8"/>
      <c r="BA584" s="8"/>
      <c r="BI584" s="8"/>
      <c r="BV584" s="58" t="s">
        <v>739</v>
      </c>
      <c r="BW584" s="97"/>
      <c r="BX584" s="138"/>
      <c r="BY584" s="88"/>
      <c r="BZ584" s="99"/>
      <c r="CA584" s="100" t="s">
        <v>2733</v>
      </c>
      <c r="CB584" s="101" t="s">
        <v>999</v>
      </c>
      <c r="CC584" s="101">
        <v>858</v>
      </c>
      <c r="CD584" s="72">
        <v>16.68</v>
      </c>
      <c r="CE584" s="114"/>
      <c r="CF584" s="101" t="s">
        <v>1135</v>
      </c>
      <c r="CG584" s="101">
        <v>1</v>
      </c>
      <c r="CH584" s="101"/>
      <c r="CI584" s="104"/>
      <c r="CJ584" s="105" t="s">
        <v>999</v>
      </c>
    </row>
    <row r="585" spans="50:88" x14ac:dyDescent="0.2">
      <c r="AX585" s="8"/>
      <c r="AY585" s="8"/>
      <c r="AZ585" s="8"/>
      <c r="BA585" s="8"/>
      <c r="BI585" s="8"/>
      <c r="BV585" s="58" t="s">
        <v>740</v>
      </c>
      <c r="BW585" s="97"/>
      <c r="BX585" s="138"/>
      <c r="BY585" s="88"/>
      <c r="BZ585" s="99"/>
      <c r="CA585" s="100" t="s">
        <v>2734</v>
      </c>
      <c r="CB585" s="101" t="s">
        <v>1000</v>
      </c>
      <c r="CC585" s="101">
        <v>859</v>
      </c>
      <c r="CD585" s="72">
        <v>28.57</v>
      </c>
      <c r="CE585" s="114"/>
      <c r="CF585" s="101" t="s">
        <v>1136</v>
      </c>
      <c r="CG585" s="101">
        <v>1</v>
      </c>
      <c r="CH585" s="101"/>
      <c r="CI585" s="104"/>
      <c r="CJ585" s="105" t="s">
        <v>1000</v>
      </c>
    </row>
    <row r="586" spans="50:88" x14ac:dyDescent="0.2">
      <c r="AX586" s="8"/>
      <c r="AY586" s="8"/>
      <c r="AZ586" s="8"/>
      <c r="BA586" s="8"/>
      <c r="BI586" s="8"/>
      <c r="BV586" s="58" t="s">
        <v>741</v>
      </c>
      <c r="BW586" s="97"/>
      <c r="BX586" s="138"/>
      <c r="BY586" s="88"/>
      <c r="BZ586" s="99"/>
      <c r="CA586" s="100" t="s">
        <v>2735</v>
      </c>
      <c r="CB586" s="101" t="s">
        <v>1001</v>
      </c>
      <c r="CC586" s="101">
        <v>860</v>
      </c>
      <c r="CD586" s="72">
        <v>17.05</v>
      </c>
      <c r="CE586" s="114"/>
      <c r="CF586" s="101" t="s">
        <v>1135</v>
      </c>
      <c r="CG586" s="101">
        <v>1</v>
      </c>
      <c r="CH586" s="101"/>
      <c r="CI586" s="104"/>
      <c r="CJ586" s="105" t="s">
        <v>1001</v>
      </c>
    </row>
    <row r="587" spans="50:88" x14ac:dyDescent="0.2">
      <c r="AX587" s="8"/>
      <c r="AY587" s="8"/>
      <c r="AZ587" s="8"/>
      <c r="BA587" s="8"/>
      <c r="BI587" s="8"/>
      <c r="BV587" s="58" t="s">
        <v>742</v>
      </c>
      <c r="BW587" s="97"/>
      <c r="BX587" s="138"/>
      <c r="BY587" s="88"/>
      <c r="BZ587" s="99"/>
      <c r="CA587" s="100" t="s">
        <v>2736</v>
      </c>
      <c r="CB587" s="101" t="s">
        <v>1002</v>
      </c>
      <c r="CC587" s="101">
        <v>861</v>
      </c>
      <c r="CD587" s="72">
        <v>28.79</v>
      </c>
      <c r="CE587" s="114"/>
      <c r="CF587" s="101" t="s">
        <v>1136</v>
      </c>
      <c r="CG587" s="101">
        <v>1</v>
      </c>
      <c r="CH587" s="101"/>
      <c r="CI587" s="104"/>
      <c r="CJ587" s="105" t="s">
        <v>1002</v>
      </c>
    </row>
    <row r="588" spans="50:88" x14ac:dyDescent="0.2">
      <c r="AX588" s="8"/>
      <c r="AY588" s="8"/>
      <c r="AZ588" s="8"/>
      <c r="BA588" s="8"/>
      <c r="BI588" s="8"/>
      <c r="BV588" s="58" t="s">
        <v>1223</v>
      </c>
      <c r="BW588" s="97"/>
      <c r="BX588" s="138"/>
      <c r="BY588" s="88"/>
      <c r="BZ588" s="99"/>
      <c r="CA588" s="100" t="s">
        <v>2737</v>
      </c>
      <c r="CB588" s="101" t="s">
        <v>1003</v>
      </c>
      <c r="CC588" s="101">
        <v>862</v>
      </c>
      <c r="CD588" s="72">
        <v>17.05</v>
      </c>
      <c r="CE588" s="114"/>
      <c r="CF588" s="101" t="s">
        <v>1135</v>
      </c>
      <c r="CG588" s="101">
        <v>1</v>
      </c>
      <c r="CH588" s="101"/>
      <c r="CI588" s="104"/>
      <c r="CJ588" s="105" t="s">
        <v>1003</v>
      </c>
    </row>
    <row r="589" spans="50:88" x14ac:dyDescent="0.2">
      <c r="AX589" s="8"/>
      <c r="AY589" s="8"/>
      <c r="AZ589" s="8"/>
      <c r="BA589" s="8"/>
      <c r="BI589" s="8"/>
      <c r="BV589" s="58" t="s">
        <v>743</v>
      </c>
      <c r="BW589" s="97"/>
      <c r="BX589" s="138"/>
      <c r="BY589" s="88"/>
      <c r="BZ589" s="99"/>
      <c r="CA589" s="100" t="s">
        <v>2738</v>
      </c>
      <c r="CB589" s="101" t="s">
        <v>1004</v>
      </c>
      <c r="CC589" s="101">
        <v>863</v>
      </c>
      <c r="CD589" s="72">
        <v>28.79</v>
      </c>
      <c r="CE589" s="114"/>
      <c r="CF589" s="101" t="s">
        <v>1136</v>
      </c>
      <c r="CG589" s="101">
        <v>1</v>
      </c>
      <c r="CH589" s="101"/>
      <c r="CI589" s="104"/>
      <c r="CJ589" s="105" t="s">
        <v>1004</v>
      </c>
    </row>
    <row r="590" spans="50:88" x14ac:dyDescent="0.2">
      <c r="AX590" s="8"/>
      <c r="AY590" s="8"/>
      <c r="AZ590" s="8"/>
      <c r="BA590" s="8"/>
      <c r="BI590" s="8"/>
      <c r="BV590" s="58" t="s">
        <v>744</v>
      </c>
      <c r="BW590" s="97"/>
      <c r="BX590" s="138"/>
      <c r="BY590" s="88"/>
      <c r="BZ590" s="99"/>
      <c r="CA590" s="100" t="s">
        <v>2739</v>
      </c>
      <c r="CB590" s="101" t="s">
        <v>1005</v>
      </c>
      <c r="CC590" s="101">
        <v>864</v>
      </c>
      <c r="CD590" s="72">
        <v>16.95</v>
      </c>
      <c r="CE590" s="114"/>
      <c r="CF590" s="101" t="s">
        <v>1135</v>
      </c>
      <c r="CG590" s="101">
        <v>1</v>
      </c>
      <c r="CH590" s="101"/>
      <c r="CI590" s="104"/>
      <c r="CJ590" s="105" t="s">
        <v>1005</v>
      </c>
    </row>
    <row r="591" spans="50:88" x14ac:dyDescent="0.2">
      <c r="AX591" s="8"/>
      <c r="AY591" s="8"/>
      <c r="AZ591" s="8"/>
      <c r="BA591" s="8"/>
      <c r="BI591" s="8"/>
      <c r="BV591" s="58" t="s">
        <v>745</v>
      </c>
      <c r="BW591" s="97"/>
      <c r="BX591" s="138"/>
      <c r="BY591" s="88"/>
      <c r="BZ591" s="99"/>
      <c r="CA591" s="100" t="s">
        <v>2740</v>
      </c>
      <c r="CB591" s="101" t="s">
        <v>1006</v>
      </c>
      <c r="CC591" s="101">
        <v>865</v>
      </c>
      <c r="CD591" s="72">
        <v>27.88</v>
      </c>
      <c r="CE591" s="114"/>
      <c r="CF591" s="101" t="s">
        <v>1136</v>
      </c>
      <c r="CG591" s="101">
        <v>1</v>
      </c>
      <c r="CH591" s="101"/>
      <c r="CI591" s="104"/>
      <c r="CJ591" s="105" t="s">
        <v>1006</v>
      </c>
    </row>
    <row r="592" spans="50:88" x14ac:dyDescent="0.2">
      <c r="AX592" s="8"/>
      <c r="AY592" s="8"/>
      <c r="AZ592" s="8"/>
      <c r="BA592" s="8"/>
      <c r="BI592" s="8"/>
      <c r="BV592" s="58" t="s">
        <v>746</v>
      </c>
      <c r="BW592" s="97"/>
      <c r="BX592" s="138"/>
      <c r="BY592" s="88"/>
      <c r="BZ592" s="99"/>
      <c r="CA592" s="100" t="s">
        <v>2741</v>
      </c>
      <c r="CB592" s="101" t="s">
        <v>1007</v>
      </c>
      <c r="CC592" s="101">
        <v>866</v>
      </c>
      <c r="CD592" s="72">
        <v>16.95</v>
      </c>
      <c r="CE592" s="114"/>
      <c r="CF592" s="101" t="s">
        <v>1135</v>
      </c>
      <c r="CG592" s="101">
        <v>1</v>
      </c>
      <c r="CH592" s="101"/>
      <c r="CI592" s="104"/>
      <c r="CJ592" s="105" t="s">
        <v>1007</v>
      </c>
    </row>
    <row r="593" spans="50:88" x14ac:dyDescent="0.2">
      <c r="AX593" s="8"/>
      <c r="AY593" s="8"/>
      <c r="AZ593" s="8"/>
      <c r="BA593" s="8"/>
      <c r="BI593" s="8"/>
      <c r="BV593" s="58" t="s">
        <v>747</v>
      </c>
      <c r="BW593" s="97"/>
      <c r="BX593" s="138"/>
      <c r="BY593" s="88"/>
      <c r="BZ593" s="99"/>
      <c r="CA593" s="100" t="s">
        <v>2742</v>
      </c>
      <c r="CB593" s="101" t="s">
        <v>1008</v>
      </c>
      <c r="CC593" s="101">
        <v>867</v>
      </c>
      <c r="CD593" s="72">
        <v>27.72</v>
      </c>
      <c r="CE593" s="114"/>
      <c r="CF593" s="101" t="s">
        <v>1136</v>
      </c>
      <c r="CG593" s="101">
        <v>1</v>
      </c>
      <c r="CH593" s="101"/>
      <c r="CI593" s="104"/>
      <c r="CJ593" s="105" t="s">
        <v>1008</v>
      </c>
    </row>
    <row r="594" spans="50:88" x14ac:dyDescent="0.2">
      <c r="AX594" s="8"/>
      <c r="AY594" s="8"/>
      <c r="AZ594" s="8"/>
      <c r="BA594" s="8"/>
      <c r="BI594" s="8"/>
      <c r="BV594" s="58" t="s">
        <v>748</v>
      </c>
      <c r="BW594" s="97"/>
      <c r="BX594" s="138"/>
      <c r="BY594" s="88"/>
      <c r="BZ594" s="99"/>
      <c r="CA594" s="100" t="s">
        <v>2743</v>
      </c>
      <c r="CB594" s="101" t="s">
        <v>1009</v>
      </c>
      <c r="CC594" s="101">
        <v>868</v>
      </c>
      <c r="CD594" s="72">
        <v>16.95</v>
      </c>
      <c r="CE594" s="114"/>
      <c r="CF594" s="101" t="s">
        <v>1135</v>
      </c>
      <c r="CG594" s="101">
        <v>1</v>
      </c>
      <c r="CH594" s="101"/>
      <c r="CI594" s="104"/>
      <c r="CJ594" s="105" t="s">
        <v>1009</v>
      </c>
    </row>
    <row r="595" spans="50:88" x14ac:dyDescent="0.2">
      <c r="AX595" s="8"/>
      <c r="AY595" s="8"/>
      <c r="AZ595" s="8"/>
      <c r="BA595" s="8"/>
      <c r="BI595" s="8"/>
      <c r="BV595" s="58" t="s">
        <v>749</v>
      </c>
      <c r="BW595" s="97"/>
      <c r="BX595" s="138"/>
      <c r="BY595" s="88"/>
      <c r="BZ595" s="99"/>
      <c r="CA595" s="100" t="s">
        <v>2744</v>
      </c>
      <c r="CB595" s="101" t="s">
        <v>1010</v>
      </c>
      <c r="CC595" s="101">
        <v>869</v>
      </c>
      <c r="CD595" s="72">
        <v>27.88</v>
      </c>
      <c r="CE595" s="114"/>
      <c r="CF595" s="101" t="s">
        <v>1136</v>
      </c>
      <c r="CG595" s="101">
        <v>1</v>
      </c>
      <c r="CH595" s="101"/>
      <c r="CI595" s="104"/>
      <c r="CJ595" s="105" t="s">
        <v>1010</v>
      </c>
    </row>
    <row r="596" spans="50:88" x14ac:dyDescent="0.2">
      <c r="AX596" s="8"/>
      <c r="AY596" s="8"/>
      <c r="AZ596" s="8"/>
      <c r="BA596" s="8"/>
      <c r="BI596" s="8"/>
      <c r="BV596" s="58" t="s">
        <v>1224</v>
      </c>
      <c r="BW596" s="97"/>
      <c r="BX596" s="138"/>
      <c r="BY596" s="88"/>
      <c r="BZ596" s="99"/>
      <c r="CA596" s="100" t="s">
        <v>2745</v>
      </c>
      <c r="CB596" s="101" t="s">
        <v>1011</v>
      </c>
      <c r="CC596" s="101">
        <v>870</v>
      </c>
      <c r="CD596" s="72">
        <v>17.05</v>
      </c>
      <c r="CE596" s="114"/>
      <c r="CF596" s="101" t="s">
        <v>1135</v>
      </c>
      <c r="CG596" s="101">
        <v>1</v>
      </c>
      <c r="CH596" s="101"/>
      <c r="CI596" s="104"/>
      <c r="CJ596" s="105" t="s">
        <v>1011</v>
      </c>
    </row>
    <row r="597" spans="50:88" x14ac:dyDescent="0.2">
      <c r="AX597" s="8"/>
      <c r="AY597" s="8"/>
      <c r="AZ597" s="8"/>
      <c r="BA597" s="8"/>
      <c r="BI597" s="8"/>
      <c r="BV597" s="58" t="s">
        <v>750</v>
      </c>
      <c r="BW597" s="97"/>
      <c r="BX597" s="138"/>
      <c r="BY597" s="88"/>
      <c r="BZ597" s="99"/>
      <c r="CA597" s="100" t="s">
        <v>2746</v>
      </c>
      <c r="CB597" s="101" t="s">
        <v>1012</v>
      </c>
      <c r="CC597" s="101">
        <v>871</v>
      </c>
      <c r="CD597" s="72">
        <v>28.79</v>
      </c>
      <c r="CE597" s="114"/>
      <c r="CF597" s="101" t="s">
        <v>1136</v>
      </c>
      <c r="CG597" s="101">
        <v>1</v>
      </c>
      <c r="CH597" s="101"/>
      <c r="CI597" s="104"/>
      <c r="CJ597" s="105" t="s">
        <v>1012</v>
      </c>
    </row>
    <row r="598" spans="50:88" x14ac:dyDescent="0.2">
      <c r="AX598" s="8"/>
      <c r="AY598" s="8"/>
      <c r="AZ598" s="8"/>
      <c r="BA598" s="8"/>
      <c r="BI598" s="8"/>
      <c r="BV598" s="58" t="s">
        <v>1225</v>
      </c>
      <c r="BW598" s="97"/>
      <c r="BX598" s="138"/>
      <c r="BY598" s="88"/>
      <c r="BZ598" s="99"/>
      <c r="CA598" s="100" t="s">
        <v>2747</v>
      </c>
      <c r="CB598" s="101" t="s">
        <v>1013</v>
      </c>
      <c r="CC598" s="101">
        <v>872</v>
      </c>
      <c r="CD598" s="72">
        <v>17.75</v>
      </c>
      <c r="CE598" s="114"/>
      <c r="CF598" s="101" t="s">
        <v>1135</v>
      </c>
      <c r="CG598" s="101">
        <v>1</v>
      </c>
      <c r="CH598" s="101"/>
      <c r="CI598" s="104"/>
      <c r="CJ598" s="105" t="s">
        <v>1013</v>
      </c>
    </row>
    <row r="599" spans="50:88" x14ac:dyDescent="0.2">
      <c r="AX599" s="8"/>
      <c r="AY599" s="8"/>
      <c r="AZ599" s="8"/>
      <c r="BA599" s="8"/>
      <c r="BI599" s="8"/>
      <c r="BV599" s="58" t="s">
        <v>839</v>
      </c>
      <c r="BW599" s="97"/>
      <c r="BX599" s="138"/>
      <c r="BY599" s="88"/>
      <c r="BZ599" s="99"/>
      <c r="CA599" s="100" t="s">
        <v>2748</v>
      </c>
      <c r="CB599" s="101" t="s">
        <v>1014</v>
      </c>
      <c r="CC599" s="101">
        <v>873</v>
      </c>
      <c r="CD599" s="72">
        <v>28.79</v>
      </c>
      <c r="CE599" s="114"/>
      <c r="CF599" s="101" t="s">
        <v>1136</v>
      </c>
      <c r="CG599" s="101">
        <v>1</v>
      </c>
      <c r="CH599" s="101"/>
      <c r="CI599" s="104"/>
      <c r="CJ599" s="105" t="s">
        <v>1014</v>
      </c>
    </row>
    <row r="600" spans="50:88" x14ac:dyDescent="0.2">
      <c r="AX600" s="8"/>
      <c r="AY600" s="8"/>
      <c r="AZ600" s="8"/>
      <c r="BA600" s="8"/>
      <c r="BI600" s="8"/>
      <c r="BV600" s="58" t="s">
        <v>751</v>
      </c>
      <c r="BW600" s="97"/>
      <c r="BX600" s="138"/>
      <c r="BY600" s="88"/>
      <c r="BZ600" s="99"/>
      <c r="CA600" s="100" t="s">
        <v>2749</v>
      </c>
      <c r="CB600" s="101" t="s">
        <v>1015</v>
      </c>
      <c r="CC600" s="101">
        <v>874</v>
      </c>
      <c r="CD600" s="72">
        <v>17.54</v>
      </c>
      <c r="CE600" s="114"/>
      <c r="CF600" s="101" t="s">
        <v>1135</v>
      </c>
      <c r="CG600" s="101">
        <v>1</v>
      </c>
      <c r="CH600" s="101"/>
      <c r="CI600" s="104"/>
      <c r="CJ600" s="105" t="s">
        <v>1015</v>
      </c>
    </row>
    <row r="601" spans="50:88" x14ac:dyDescent="0.2">
      <c r="AX601" s="8"/>
      <c r="AY601" s="8"/>
      <c r="AZ601" s="8"/>
      <c r="BA601" s="8"/>
      <c r="BI601" s="8"/>
      <c r="BV601" s="58" t="s">
        <v>752</v>
      </c>
      <c r="BW601" s="97"/>
      <c r="BX601" s="138"/>
      <c r="BY601" s="88"/>
      <c r="BZ601" s="99"/>
      <c r="CA601" s="100" t="s">
        <v>2750</v>
      </c>
      <c r="CB601" s="101" t="s">
        <v>1016</v>
      </c>
      <c r="CC601" s="101">
        <v>875</v>
      </c>
      <c r="CD601" s="72">
        <v>28.79</v>
      </c>
      <c r="CE601" s="114"/>
      <c r="CF601" s="101" t="s">
        <v>1136</v>
      </c>
      <c r="CG601" s="101">
        <v>1</v>
      </c>
      <c r="CH601" s="101"/>
      <c r="CI601" s="104"/>
      <c r="CJ601" s="105" t="s">
        <v>1016</v>
      </c>
    </row>
    <row r="602" spans="50:88" x14ac:dyDescent="0.2">
      <c r="AX602" s="8"/>
      <c r="AY602" s="8"/>
      <c r="AZ602" s="8"/>
      <c r="BA602" s="8"/>
      <c r="BI602" s="8"/>
      <c r="BV602" s="58" t="s">
        <v>753</v>
      </c>
      <c r="BW602" s="97"/>
      <c r="BX602" s="138"/>
      <c r="BY602" s="88"/>
      <c r="BZ602" s="99"/>
      <c r="CA602" s="100" t="s">
        <v>2751</v>
      </c>
      <c r="CB602" s="101" t="s">
        <v>1017</v>
      </c>
      <c r="CC602" s="101">
        <v>876</v>
      </c>
      <c r="CD602" s="72">
        <v>17.05</v>
      </c>
      <c r="CE602" s="114"/>
      <c r="CF602" s="101" t="s">
        <v>1135</v>
      </c>
      <c r="CG602" s="101">
        <v>1</v>
      </c>
      <c r="CH602" s="101"/>
      <c r="CI602" s="104"/>
      <c r="CJ602" s="105" t="s">
        <v>1017</v>
      </c>
    </row>
    <row r="603" spans="50:88" x14ac:dyDescent="0.2">
      <c r="AX603" s="8"/>
      <c r="AY603" s="8"/>
      <c r="AZ603" s="8"/>
      <c r="BA603" s="8"/>
      <c r="BI603" s="8"/>
      <c r="BV603" s="58" t="s">
        <v>754</v>
      </c>
      <c r="BW603" s="97"/>
      <c r="BX603" s="138"/>
      <c r="BY603" s="88"/>
      <c r="BZ603" s="99"/>
      <c r="CA603" s="100" t="s">
        <v>2752</v>
      </c>
      <c r="CB603" s="101" t="s">
        <v>1018</v>
      </c>
      <c r="CC603" s="101">
        <v>877</v>
      </c>
      <c r="CD603" s="72">
        <v>28.79</v>
      </c>
      <c r="CE603" s="114"/>
      <c r="CF603" s="101" t="s">
        <v>1136</v>
      </c>
      <c r="CG603" s="101">
        <v>1</v>
      </c>
      <c r="CH603" s="101"/>
      <c r="CI603" s="104"/>
      <c r="CJ603" s="105" t="s">
        <v>1018</v>
      </c>
    </row>
    <row r="604" spans="50:88" x14ac:dyDescent="0.2">
      <c r="AX604" s="8"/>
      <c r="AY604" s="8"/>
      <c r="AZ604" s="8"/>
      <c r="BA604" s="8"/>
      <c r="BI604" s="8"/>
      <c r="BV604" s="58" t="s">
        <v>755</v>
      </c>
      <c r="BW604" s="97"/>
      <c r="BX604" s="138"/>
      <c r="BY604" s="88"/>
      <c r="BZ604" s="99"/>
      <c r="CA604" s="100" t="s">
        <v>2753</v>
      </c>
      <c r="CB604" s="101" t="s">
        <v>1019</v>
      </c>
      <c r="CC604" s="101">
        <v>878</v>
      </c>
      <c r="CD604" s="72">
        <v>17.05</v>
      </c>
      <c r="CE604" s="114"/>
      <c r="CF604" s="101" t="s">
        <v>1135</v>
      </c>
      <c r="CG604" s="101">
        <v>1</v>
      </c>
      <c r="CH604" s="101"/>
      <c r="CI604" s="104"/>
      <c r="CJ604" s="105" t="s">
        <v>1019</v>
      </c>
    </row>
    <row r="605" spans="50:88" x14ac:dyDescent="0.2">
      <c r="AX605" s="8"/>
      <c r="AY605" s="8"/>
      <c r="AZ605" s="8"/>
      <c r="BA605" s="8"/>
      <c r="BI605" s="8"/>
      <c r="BV605" s="58" t="s">
        <v>756</v>
      </c>
      <c r="BW605" s="97"/>
      <c r="BX605" s="138"/>
      <c r="BY605" s="88"/>
      <c r="BZ605" s="99"/>
      <c r="CA605" s="100" t="s">
        <v>2754</v>
      </c>
      <c r="CB605" s="101" t="s">
        <v>1020</v>
      </c>
      <c r="CC605" s="101">
        <v>879</v>
      </c>
      <c r="CD605" s="72">
        <v>28.79</v>
      </c>
      <c r="CE605" s="114"/>
      <c r="CF605" s="101" t="s">
        <v>1136</v>
      </c>
      <c r="CG605" s="101">
        <v>1</v>
      </c>
      <c r="CH605" s="101"/>
      <c r="CI605" s="104"/>
      <c r="CJ605" s="105" t="s">
        <v>1020</v>
      </c>
    </row>
    <row r="606" spans="50:88" x14ac:dyDescent="0.2">
      <c r="AX606" s="8"/>
      <c r="AY606" s="8"/>
      <c r="AZ606" s="8"/>
      <c r="BA606" s="8"/>
      <c r="BV606" s="58" t="s">
        <v>757</v>
      </c>
      <c r="BW606" s="97"/>
      <c r="BX606" s="138"/>
      <c r="BY606" s="88"/>
      <c r="BZ606" s="99"/>
      <c r="CA606" s="100" t="s">
        <v>2755</v>
      </c>
      <c r="CB606" s="101" t="s">
        <v>1021</v>
      </c>
      <c r="CC606" s="101">
        <v>880</v>
      </c>
      <c r="CD606" s="72">
        <v>16.68</v>
      </c>
      <c r="CE606" s="114"/>
      <c r="CF606" s="101" t="s">
        <v>1135</v>
      </c>
      <c r="CG606" s="101">
        <v>1</v>
      </c>
      <c r="CH606" s="101"/>
      <c r="CI606" s="104"/>
      <c r="CJ606" s="105" t="s">
        <v>1021</v>
      </c>
    </row>
    <row r="607" spans="50:88" x14ac:dyDescent="0.2">
      <c r="AX607" s="8"/>
      <c r="AY607" s="8"/>
      <c r="AZ607" s="8"/>
      <c r="BA607" s="8"/>
      <c r="BV607" s="58" t="s">
        <v>758</v>
      </c>
      <c r="BW607" s="97"/>
      <c r="BX607" s="138"/>
      <c r="BY607" s="88"/>
      <c r="BZ607" s="99"/>
      <c r="CA607" s="100" t="s">
        <v>2756</v>
      </c>
      <c r="CB607" s="101" t="s">
        <v>1022</v>
      </c>
      <c r="CC607" s="101">
        <v>881</v>
      </c>
      <c r="CD607" s="72">
        <v>28.57</v>
      </c>
      <c r="CE607" s="114"/>
      <c r="CF607" s="101" t="s">
        <v>1136</v>
      </c>
      <c r="CG607" s="101">
        <v>1</v>
      </c>
      <c r="CH607" s="101"/>
      <c r="CI607" s="104"/>
      <c r="CJ607" s="105" t="s">
        <v>1022</v>
      </c>
    </row>
    <row r="608" spans="50:88" x14ac:dyDescent="0.2">
      <c r="AX608" s="8"/>
      <c r="AY608" s="8"/>
      <c r="AZ608" s="8"/>
      <c r="BA608" s="8"/>
      <c r="BV608" s="58" t="s">
        <v>759</v>
      </c>
      <c r="BW608" s="97"/>
      <c r="BX608" s="138"/>
      <c r="BY608" s="88"/>
      <c r="BZ608" s="99"/>
      <c r="CA608" s="100" t="s">
        <v>2757</v>
      </c>
      <c r="CB608" s="101" t="s">
        <v>1023</v>
      </c>
      <c r="CC608" s="101">
        <v>882</v>
      </c>
      <c r="CD608" s="72">
        <v>16.68</v>
      </c>
      <c r="CE608" s="114"/>
      <c r="CF608" s="101" t="s">
        <v>1135</v>
      </c>
      <c r="CG608" s="101">
        <v>1</v>
      </c>
      <c r="CH608" s="101"/>
      <c r="CI608" s="104"/>
      <c r="CJ608" s="105" t="s">
        <v>1023</v>
      </c>
    </row>
    <row r="609" spans="50:88" x14ac:dyDescent="0.2">
      <c r="AX609" s="8"/>
      <c r="AY609" s="8"/>
      <c r="AZ609" s="8"/>
      <c r="BA609" s="8"/>
      <c r="BV609" s="58" t="s">
        <v>840</v>
      </c>
      <c r="BW609" s="97"/>
      <c r="BX609" s="138"/>
      <c r="BY609" s="88"/>
      <c r="BZ609" s="99"/>
      <c r="CA609" s="100" t="s">
        <v>2758</v>
      </c>
      <c r="CB609" s="101" t="s">
        <v>1024</v>
      </c>
      <c r="CC609" s="101">
        <v>883</v>
      </c>
      <c r="CD609" s="72">
        <v>28.79</v>
      </c>
      <c r="CE609" s="114"/>
      <c r="CF609" s="101" t="s">
        <v>1136</v>
      </c>
      <c r="CG609" s="101">
        <v>1</v>
      </c>
      <c r="CH609" s="101"/>
      <c r="CI609" s="104"/>
      <c r="CJ609" s="105" t="s">
        <v>1024</v>
      </c>
    </row>
    <row r="610" spans="50:88" x14ac:dyDescent="0.2">
      <c r="AX610" s="8"/>
      <c r="AY610" s="8"/>
      <c r="AZ610" s="8"/>
      <c r="BA610" s="8"/>
      <c r="BV610" s="58" t="s">
        <v>760</v>
      </c>
      <c r="BW610" s="97"/>
      <c r="BX610" s="138"/>
      <c r="BY610" s="88"/>
      <c r="BZ610" s="99"/>
      <c r="CA610" s="100" t="s">
        <v>2759</v>
      </c>
      <c r="CB610" s="101" t="s">
        <v>1025</v>
      </c>
      <c r="CC610" s="101">
        <v>884</v>
      </c>
      <c r="CD610" s="72">
        <v>16</v>
      </c>
      <c r="CE610" s="114"/>
      <c r="CF610" s="101" t="s">
        <v>1135</v>
      </c>
      <c r="CG610" s="101">
        <v>1</v>
      </c>
      <c r="CH610" s="101"/>
      <c r="CI610" s="104"/>
      <c r="CJ610" s="105" t="s">
        <v>1025</v>
      </c>
    </row>
    <row r="611" spans="50:88" x14ac:dyDescent="0.2">
      <c r="BV611" s="58" t="s">
        <v>761</v>
      </c>
      <c r="BW611" s="97"/>
      <c r="BX611" s="138"/>
      <c r="BY611" s="88"/>
      <c r="BZ611" s="99"/>
      <c r="CA611" s="100" t="s">
        <v>2760</v>
      </c>
      <c r="CB611" s="101" t="s">
        <v>1026</v>
      </c>
      <c r="CC611" s="101">
        <v>885</v>
      </c>
      <c r="CD611" s="72">
        <v>26.24</v>
      </c>
      <c r="CE611" s="114"/>
      <c r="CF611" s="101" t="s">
        <v>1136</v>
      </c>
      <c r="CG611" s="101">
        <v>1</v>
      </c>
      <c r="CH611" s="101"/>
      <c r="CI611" s="104"/>
      <c r="CJ611" s="105" t="s">
        <v>1026</v>
      </c>
    </row>
    <row r="612" spans="50:88" x14ac:dyDescent="0.2">
      <c r="BV612" s="58" t="s">
        <v>762</v>
      </c>
      <c r="BW612" s="97"/>
      <c r="BX612" s="138"/>
      <c r="BY612" s="88"/>
      <c r="BZ612" s="99"/>
      <c r="CA612" s="100" t="s">
        <v>2761</v>
      </c>
      <c r="CB612" s="101" t="s">
        <v>1027</v>
      </c>
      <c r="CC612" s="101">
        <v>886</v>
      </c>
      <c r="CD612" s="72">
        <v>30.63</v>
      </c>
      <c r="CE612" s="114"/>
      <c r="CF612" s="101" t="s">
        <v>1135</v>
      </c>
      <c r="CG612" s="101">
        <v>1</v>
      </c>
      <c r="CH612" s="101"/>
      <c r="CI612" s="104"/>
      <c r="CJ612" s="105" t="s">
        <v>1027</v>
      </c>
    </row>
    <row r="613" spans="50:88" x14ac:dyDescent="0.2">
      <c r="BV613" s="58" t="s">
        <v>841</v>
      </c>
      <c r="BW613" s="97"/>
      <c r="BX613" s="138"/>
      <c r="BY613" s="88"/>
      <c r="BZ613" s="99"/>
      <c r="CA613" s="100" t="s">
        <v>2762</v>
      </c>
      <c r="CB613" s="101" t="s">
        <v>1028</v>
      </c>
      <c r="CC613" s="101">
        <v>887</v>
      </c>
      <c r="CD613" s="72">
        <v>54.11</v>
      </c>
      <c r="CE613" s="114"/>
      <c r="CF613" s="101" t="s">
        <v>1136</v>
      </c>
      <c r="CG613" s="101">
        <v>1</v>
      </c>
      <c r="CH613" s="101"/>
      <c r="CI613" s="104"/>
      <c r="CJ613" s="105" t="s">
        <v>1028</v>
      </c>
    </row>
    <row r="614" spans="50:88" x14ac:dyDescent="0.2">
      <c r="BV614" s="58" t="s">
        <v>763</v>
      </c>
      <c r="BW614" s="97"/>
      <c r="BX614" s="138"/>
      <c r="BY614" s="88"/>
      <c r="BZ614" s="99"/>
      <c r="CA614" s="100" t="s">
        <v>2763</v>
      </c>
      <c r="CB614" s="101" t="s">
        <v>1029</v>
      </c>
      <c r="CC614" s="101">
        <v>888</v>
      </c>
      <c r="CD614" s="72">
        <v>30.17</v>
      </c>
      <c r="CE614" s="114"/>
      <c r="CF614" s="101" t="s">
        <v>1135</v>
      </c>
      <c r="CG614" s="101">
        <v>1</v>
      </c>
      <c r="CH614" s="101"/>
      <c r="CI614" s="104"/>
      <c r="CJ614" s="105" t="s">
        <v>1029</v>
      </c>
    </row>
    <row r="615" spans="50:88" x14ac:dyDescent="0.2">
      <c r="BV615" s="58" t="s">
        <v>764</v>
      </c>
      <c r="BW615" s="97"/>
      <c r="BX615" s="138"/>
      <c r="BY615" s="88"/>
      <c r="BZ615" s="99"/>
      <c r="CA615" s="100" t="s">
        <v>2764</v>
      </c>
      <c r="CB615" s="101" t="s">
        <v>1030</v>
      </c>
      <c r="CC615" s="101">
        <v>889</v>
      </c>
      <c r="CD615" s="72">
        <v>54.11</v>
      </c>
      <c r="CE615" s="114"/>
      <c r="CF615" s="101" t="s">
        <v>1136</v>
      </c>
      <c r="CG615" s="101">
        <v>1</v>
      </c>
      <c r="CH615" s="101"/>
      <c r="CI615" s="104"/>
      <c r="CJ615" s="105" t="s">
        <v>1030</v>
      </c>
    </row>
    <row r="616" spans="50:88" x14ac:dyDescent="0.2">
      <c r="BV616" s="58" t="s">
        <v>870</v>
      </c>
      <c r="BW616" s="97"/>
      <c r="BX616" s="138"/>
      <c r="BY616" s="88"/>
      <c r="BZ616" s="99"/>
      <c r="CA616" s="100" t="s">
        <v>2765</v>
      </c>
      <c r="CB616" s="101" t="s">
        <v>1031</v>
      </c>
      <c r="CC616" s="101">
        <v>890</v>
      </c>
      <c r="CD616" s="72">
        <v>16.239999999999998</v>
      </c>
      <c r="CE616" s="114"/>
      <c r="CF616" s="101" t="s">
        <v>1135</v>
      </c>
      <c r="CG616" s="101">
        <v>1</v>
      </c>
      <c r="CH616" s="101"/>
      <c r="CI616" s="104"/>
      <c r="CJ616" s="105" t="s">
        <v>1031</v>
      </c>
    </row>
    <row r="617" spans="50:88" x14ac:dyDescent="0.2">
      <c r="BV617" s="58" t="s">
        <v>765</v>
      </c>
      <c r="BW617" s="97"/>
      <c r="BX617" s="138"/>
      <c r="BY617" s="88"/>
      <c r="BZ617" s="99"/>
      <c r="CA617" s="100" t="s">
        <v>2766</v>
      </c>
      <c r="CB617" s="101" t="s">
        <v>1032</v>
      </c>
      <c r="CC617" s="101">
        <v>891</v>
      </c>
      <c r="CD617" s="72">
        <v>27.88</v>
      </c>
      <c r="CE617" s="114"/>
      <c r="CF617" s="101" t="s">
        <v>1136</v>
      </c>
      <c r="CG617" s="101">
        <v>1</v>
      </c>
      <c r="CH617" s="101"/>
      <c r="CI617" s="104"/>
      <c r="CJ617" s="105" t="s">
        <v>1032</v>
      </c>
    </row>
    <row r="618" spans="50:88" x14ac:dyDescent="0.2">
      <c r="BV618" s="58" t="s">
        <v>766</v>
      </c>
      <c r="BW618" s="97"/>
      <c r="BX618" s="138"/>
      <c r="BY618" s="88"/>
      <c r="BZ618" s="99"/>
      <c r="CA618" s="100" t="s">
        <v>2767</v>
      </c>
      <c r="CB618" s="101" t="s">
        <v>1033</v>
      </c>
      <c r="CC618" s="101">
        <v>892</v>
      </c>
      <c r="CD618" s="72">
        <v>16.600000000000001</v>
      </c>
      <c r="CE618" s="114"/>
      <c r="CF618" s="101" t="s">
        <v>1135</v>
      </c>
      <c r="CG618" s="101">
        <v>1</v>
      </c>
      <c r="CH618" s="101"/>
      <c r="CI618" s="104"/>
      <c r="CJ618" s="105" t="s">
        <v>1033</v>
      </c>
    </row>
    <row r="619" spans="50:88" x14ac:dyDescent="0.2">
      <c r="BV619" s="58" t="s">
        <v>767</v>
      </c>
      <c r="BW619" s="97"/>
      <c r="BX619" s="138"/>
      <c r="BY619" s="88"/>
      <c r="BZ619" s="99"/>
      <c r="CA619" s="100" t="s">
        <v>2768</v>
      </c>
      <c r="CB619" s="101" t="s">
        <v>1034</v>
      </c>
      <c r="CC619" s="101">
        <v>893</v>
      </c>
      <c r="CD619" s="72">
        <v>27.88</v>
      </c>
      <c r="CE619" s="114"/>
      <c r="CF619" s="101" t="s">
        <v>1136</v>
      </c>
      <c r="CG619" s="101">
        <v>1</v>
      </c>
      <c r="CH619" s="101"/>
      <c r="CI619" s="104"/>
      <c r="CJ619" s="105" t="s">
        <v>1034</v>
      </c>
    </row>
    <row r="620" spans="50:88" x14ac:dyDescent="0.2">
      <c r="BV620" s="58" t="s">
        <v>768</v>
      </c>
      <c r="BW620" s="97"/>
      <c r="BX620" s="138"/>
      <c r="BY620" s="88"/>
      <c r="BZ620" s="99"/>
      <c r="CA620" s="100" t="s">
        <v>2769</v>
      </c>
      <c r="CB620" s="101" t="s">
        <v>1035</v>
      </c>
      <c r="CC620" s="101">
        <v>894</v>
      </c>
      <c r="CD620" s="72">
        <v>16.239999999999998</v>
      </c>
      <c r="CE620" s="114"/>
      <c r="CF620" s="101" t="s">
        <v>1135</v>
      </c>
      <c r="CG620" s="101">
        <v>1</v>
      </c>
      <c r="CH620" s="101"/>
      <c r="CI620" s="104"/>
      <c r="CJ620" s="105" t="s">
        <v>1035</v>
      </c>
    </row>
    <row r="621" spans="50:88" x14ac:dyDescent="0.2">
      <c r="BV621" s="58" t="s">
        <v>769</v>
      </c>
      <c r="BW621" s="97"/>
      <c r="BX621" s="138"/>
      <c r="BY621" s="88"/>
      <c r="BZ621" s="99"/>
      <c r="CA621" s="100" t="s">
        <v>2770</v>
      </c>
      <c r="CB621" s="101" t="s">
        <v>1036</v>
      </c>
      <c r="CC621" s="101">
        <v>895</v>
      </c>
      <c r="CD621" s="72">
        <v>27.88</v>
      </c>
      <c r="CE621" s="114"/>
      <c r="CF621" s="101" t="s">
        <v>1136</v>
      </c>
      <c r="CG621" s="101">
        <v>1</v>
      </c>
      <c r="CH621" s="101"/>
      <c r="CI621" s="104"/>
      <c r="CJ621" s="105" t="s">
        <v>1036</v>
      </c>
    </row>
    <row r="622" spans="50:88" x14ac:dyDescent="0.2">
      <c r="BV622" s="58" t="s">
        <v>770</v>
      </c>
      <c r="BW622" s="97"/>
      <c r="BX622" s="138"/>
      <c r="BY622" s="88"/>
      <c r="BZ622" s="99"/>
      <c r="CA622" s="100" t="s">
        <v>2771</v>
      </c>
      <c r="CB622" s="101" t="s">
        <v>1037</v>
      </c>
      <c r="CC622" s="101">
        <v>896</v>
      </c>
      <c r="CD622" s="72">
        <v>17.27</v>
      </c>
      <c r="CE622" s="114"/>
      <c r="CF622" s="101" t="s">
        <v>1135</v>
      </c>
      <c r="CG622" s="101">
        <v>1</v>
      </c>
      <c r="CH622" s="101"/>
      <c r="CI622" s="104"/>
      <c r="CJ622" s="105" t="s">
        <v>1037</v>
      </c>
    </row>
    <row r="623" spans="50:88" x14ac:dyDescent="0.2">
      <c r="BV623" s="58" t="s">
        <v>771</v>
      </c>
      <c r="BW623" s="97"/>
      <c r="BX623" s="138"/>
      <c r="BY623" s="88"/>
      <c r="BZ623" s="99"/>
      <c r="CA623" s="100" t="s">
        <v>2772</v>
      </c>
      <c r="CB623" s="101" t="s">
        <v>1038</v>
      </c>
      <c r="CC623" s="101">
        <v>897</v>
      </c>
      <c r="CD623" s="72">
        <v>28.79</v>
      </c>
      <c r="CE623" s="114"/>
      <c r="CF623" s="101" t="s">
        <v>1136</v>
      </c>
      <c r="CG623" s="101">
        <v>1</v>
      </c>
      <c r="CH623" s="101"/>
      <c r="CI623" s="104"/>
      <c r="CJ623" s="105" t="s">
        <v>1038</v>
      </c>
    </row>
    <row r="624" spans="50:88" x14ac:dyDescent="0.2">
      <c r="BV624" s="58" t="s">
        <v>772</v>
      </c>
      <c r="BW624" s="97"/>
      <c r="BX624" s="138"/>
      <c r="BY624" s="88"/>
      <c r="BZ624" s="99"/>
      <c r="CA624" s="100" t="s">
        <v>2773</v>
      </c>
      <c r="CB624" s="101" t="s">
        <v>1039</v>
      </c>
      <c r="CC624" s="101">
        <v>898</v>
      </c>
      <c r="CD624" s="72">
        <v>16.45</v>
      </c>
      <c r="CE624" s="114"/>
      <c r="CF624" s="101" t="s">
        <v>1135</v>
      </c>
      <c r="CG624" s="101">
        <v>1</v>
      </c>
      <c r="CH624" s="101"/>
      <c r="CI624" s="104"/>
      <c r="CJ624" s="105" t="s">
        <v>1039</v>
      </c>
    </row>
    <row r="625" spans="74:88" x14ac:dyDescent="0.2">
      <c r="BV625" s="58" t="s">
        <v>773</v>
      </c>
      <c r="BW625" s="97"/>
      <c r="BX625" s="138"/>
      <c r="BY625" s="88"/>
      <c r="BZ625" s="99"/>
      <c r="CA625" s="100" t="s">
        <v>2774</v>
      </c>
      <c r="CB625" s="101" t="s">
        <v>1040</v>
      </c>
      <c r="CC625" s="101">
        <v>899</v>
      </c>
      <c r="CD625" s="72">
        <v>27.88</v>
      </c>
      <c r="CE625" s="114"/>
      <c r="CF625" s="101" t="s">
        <v>1136</v>
      </c>
      <c r="CG625" s="101">
        <v>1</v>
      </c>
      <c r="CH625" s="101"/>
      <c r="CI625" s="104"/>
      <c r="CJ625" s="105" t="s">
        <v>1040</v>
      </c>
    </row>
    <row r="626" spans="74:88" x14ac:dyDescent="0.2">
      <c r="BV626" s="58" t="s">
        <v>842</v>
      </c>
      <c r="BW626" s="97"/>
      <c r="BX626" s="138"/>
      <c r="BY626" s="88"/>
      <c r="BZ626" s="99"/>
      <c r="CA626" s="100" t="s">
        <v>2775</v>
      </c>
      <c r="CB626" s="101" t="s">
        <v>1041</v>
      </c>
      <c r="CC626" s="101">
        <v>900</v>
      </c>
      <c r="CD626" s="72">
        <v>16</v>
      </c>
      <c r="CE626" s="114"/>
      <c r="CF626" s="101" t="s">
        <v>1135</v>
      </c>
      <c r="CG626" s="101">
        <v>1</v>
      </c>
      <c r="CH626" s="101"/>
      <c r="CI626" s="104"/>
      <c r="CJ626" s="105" t="s">
        <v>1041</v>
      </c>
    </row>
    <row r="627" spans="74:88" x14ac:dyDescent="0.2">
      <c r="BV627" s="58" t="s">
        <v>774</v>
      </c>
      <c r="BW627" s="97"/>
      <c r="BX627" s="138"/>
      <c r="BY627" s="88"/>
      <c r="BZ627" s="99"/>
      <c r="CA627" s="100" t="s">
        <v>2776</v>
      </c>
      <c r="CB627" s="101" t="s">
        <v>1042</v>
      </c>
      <c r="CC627" s="101">
        <v>901</v>
      </c>
      <c r="CD627" s="72">
        <v>26.27</v>
      </c>
      <c r="CE627" s="114"/>
      <c r="CF627" s="101" t="s">
        <v>1136</v>
      </c>
      <c r="CG627" s="101">
        <v>1</v>
      </c>
      <c r="CH627" s="101"/>
      <c r="CI627" s="104"/>
      <c r="CJ627" s="105" t="s">
        <v>1042</v>
      </c>
    </row>
    <row r="628" spans="74:88" x14ac:dyDescent="0.2">
      <c r="BV628" s="58" t="s">
        <v>775</v>
      </c>
      <c r="BW628" s="97"/>
      <c r="BX628" s="138"/>
      <c r="BY628" s="88"/>
      <c r="BZ628" s="99"/>
      <c r="CA628" s="100" t="s">
        <v>2777</v>
      </c>
      <c r="CB628" s="101" t="s">
        <v>1043</v>
      </c>
      <c r="CC628" s="101">
        <v>902</v>
      </c>
      <c r="CD628" s="72">
        <v>30.17</v>
      </c>
      <c r="CE628" s="114"/>
      <c r="CF628" s="101" t="s">
        <v>1135</v>
      </c>
      <c r="CG628" s="101">
        <v>1</v>
      </c>
      <c r="CH628" s="101"/>
      <c r="CI628" s="104"/>
      <c r="CJ628" s="105" t="s">
        <v>1043</v>
      </c>
    </row>
    <row r="629" spans="74:88" x14ac:dyDescent="0.2">
      <c r="BV629" s="58" t="s">
        <v>776</v>
      </c>
      <c r="BW629" s="97"/>
      <c r="BX629" s="138"/>
      <c r="BY629" s="88"/>
      <c r="BZ629" s="99"/>
      <c r="CA629" s="100" t="s">
        <v>2778</v>
      </c>
      <c r="CB629" s="101" t="s">
        <v>1044</v>
      </c>
      <c r="CC629" s="101">
        <v>903</v>
      </c>
      <c r="CD629" s="72">
        <v>54.11</v>
      </c>
      <c r="CE629" s="114"/>
      <c r="CF629" s="101" t="s">
        <v>1136</v>
      </c>
      <c r="CG629" s="101">
        <v>1</v>
      </c>
      <c r="CH629" s="101"/>
      <c r="CI629" s="104"/>
      <c r="CJ629" s="105" t="s">
        <v>1044</v>
      </c>
    </row>
    <row r="630" spans="74:88" x14ac:dyDescent="0.2">
      <c r="BV630" s="58" t="s">
        <v>843</v>
      </c>
      <c r="BW630" s="97"/>
      <c r="BX630" s="138"/>
      <c r="BY630" s="88"/>
      <c r="BZ630" s="99"/>
      <c r="CA630" s="100" t="s">
        <v>2779</v>
      </c>
      <c r="CB630" s="101" t="s">
        <v>1045</v>
      </c>
      <c r="CC630" s="101">
        <v>904</v>
      </c>
      <c r="CD630" s="72">
        <v>31.05</v>
      </c>
      <c r="CE630" s="114"/>
      <c r="CF630" s="101" t="s">
        <v>1135</v>
      </c>
      <c r="CG630" s="101">
        <v>1</v>
      </c>
      <c r="CH630" s="101"/>
      <c r="CI630" s="104"/>
      <c r="CJ630" s="105" t="s">
        <v>1045</v>
      </c>
    </row>
    <row r="631" spans="74:88" x14ac:dyDescent="0.2">
      <c r="BV631" s="58" t="s">
        <v>777</v>
      </c>
      <c r="BW631" s="97"/>
      <c r="BX631" s="138"/>
      <c r="BY631" s="88"/>
      <c r="BZ631" s="99"/>
      <c r="CA631" s="100" t="s">
        <v>2780</v>
      </c>
      <c r="CB631" s="101" t="s">
        <v>1046</v>
      </c>
      <c r="CC631" s="101">
        <v>905</v>
      </c>
      <c r="CD631" s="72">
        <v>54.11</v>
      </c>
      <c r="CE631" s="114"/>
      <c r="CF631" s="101" t="s">
        <v>1136</v>
      </c>
      <c r="CG631" s="101">
        <v>1</v>
      </c>
      <c r="CH631" s="101"/>
      <c r="CI631" s="104"/>
      <c r="CJ631" s="105" t="s">
        <v>1046</v>
      </c>
    </row>
    <row r="632" spans="74:88" x14ac:dyDescent="0.2">
      <c r="BV632" s="58" t="s">
        <v>844</v>
      </c>
      <c r="BW632" s="97"/>
      <c r="BX632" s="138"/>
      <c r="BY632" s="88"/>
      <c r="BZ632" s="99"/>
      <c r="CA632" s="100" t="s">
        <v>2781</v>
      </c>
      <c r="CB632" s="101" t="s">
        <v>1047</v>
      </c>
      <c r="CC632" s="101">
        <v>906</v>
      </c>
      <c r="CD632" s="72">
        <v>16.82</v>
      </c>
      <c r="CE632" s="114"/>
      <c r="CF632" s="101" t="s">
        <v>1135</v>
      </c>
      <c r="CG632" s="101">
        <v>1</v>
      </c>
      <c r="CH632" s="101"/>
      <c r="CI632" s="104"/>
      <c r="CJ632" s="105" t="s">
        <v>1047</v>
      </c>
    </row>
    <row r="633" spans="74:88" x14ac:dyDescent="0.2">
      <c r="BV633" s="58" t="s">
        <v>778</v>
      </c>
      <c r="BW633" s="97"/>
      <c r="BX633" s="138"/>
      <c r="BY633" s="88"/>
      <c r="BZ633" s="99"/>
      <c r="CA633" s="100" t="s">
        <v>2782</v>
      </c>
      <c r="CB633" s="101" t="s">
        <v>1048</v>
      </c>
      <c r="CC633" s="101">
        <v>907</v>
      </c>
      <c r="CD633" s="72">
        <v>27.72</v>
      </c>
      <c r="CE633" s="114"/>
      <c r="CF633" s="101" t="s">
        <v>1136</v>
      </c>
      <c r="CG633" s="101">
        <v>1</v>
      </c>
      <c r="CH633" s="101"/>
      <c r="CI633" s="104"/>
      <c r="CJ633" s="105" t="s">
        <v>1048</v>
      </c>
    </row>
    <row r="634" spans="74:88" x14ac:dyDescent="0.2">
      <c r="BV634" s="58" t="s">
        <v>845</v>
      </c>
      <c r="BW634" s="97"/>
      <c r="BX634" s="138"/>
      <c r="BY634" s="88"/>
      <c r="BZ634" s="99"/>
      <c r="CA634" s="100" t="s">
        <v>2783</v>
      </c>
      <c r="CB634" s="101" t="s">
        <v>1049</v>
      </c>
      <c r="CC634" s="101">
        <v>908</v>
      </c>
      <c r="CD634" s="72">
        <v>16.95</v>
      </c>
      <c r="CE634" s="114"/>
      <c r="CF634" s="101" t="s">
        <v>1135</v>
      </c>
      <c r="CG634" s="101">
        <v>1</v>
      </c>
      <c r="CH634" s="101"/>
      <c r="CI634" s="104"/>
      <c r="CJ634" s="105" t="s">
        <v>1049</v>
      </c>
    </row>
    <row r="635" spans="74:88" x14ac:dyDescent="0.2">
      <c r="BV635" s="58" t="s">
        <v>846</v>
      </c>
      <c r="BW635" s="97"/>
      <c r="BX635" s="138"/>
      <c r="BY635" s="88"/>
      <c r="BZ635" s="99"/>
      <c r="CA635" s="100" t="s">
        <v>2784</v>
      </c>
      <c r="CB635" s="101" t="s">
        <v>1050</v>
      </c>
      <c r="CC635" s="101">
        <v>909</v>
      </c>
      <c r="CD635" s="72">
        <v>27.88</v>
      </c>
      <c r="CE635" s="114"/>
      <c r="CF635" s="101" t="s">
        <v>1136</v>
      </c>
      <c r="CG635" s="101">
        <v>1</v>
      </c>
      <c r="CH635" s="101"/>
      <c r="CI635" s="104"/>
      <c r="CJ635" s="105" t="s">
        <v>1050</v>
      </c>
    </row>
    <row r="636" spans="74:88" x14ac:dyDescent="0.2">
      <c r="BV636" s="58" t="s">
        <v>779</v>
      </c>
      <c r="BW636" s="97"/>
      <c r="BX636" s="138"/>
      <c r="BY636" s="88"/>
      <c r="BZ636" s="99"/>
      <c r="CA636" s="100" t="s">
        <v>2785</v>
      </c>
      <c r="CB636" s="101" t="s">
        <v>1051</v>
      </c>
      <c r="CC636" s="101">
        <v>910</v>
      </c>
      <c r="CD636" s="72">
        <v>16.95</v>
      </c>
      <c r="CE636" s="114"/>
      <c r="CF636" s="101" t="s">
        <v>1135</v>
      </c>
      <c r="CG636" s="101">
        <v>1</v>
      </c>
      <c r="CH636" s="101"/>
      <c r="CI636" s="104"/>
      <c r="CJ636" s="105" t="s">
        <v>1051</v>
      </c>
    </row>
    <row r="637" spans="74:88" x14ac:dyDescent="0.2">
      <c r="BV637" s="58" t="s">
        <v>780</v>
      </c>
      <c r="BW637" s="97"/>
      <c r="BX637" s="138"/>
      <c r="BY637" s="88"/>
      <c r="BZ637" s="99"/>
      <c r="CA637" s="100" t="s">
        <v>2786</v>
      </c>
      <c r="CB637" s="101" t="s">
        <v>1052</v>
      </c>
      <c r="CC637" s="101">
        <v>911</v>
      </c>
      <c r="CD637" s="72">
        <v>27.72</v>
      </c>
      <c r="CE637" s="114"/>
      <c r="CF637" s="101" t="s">
        <v>1136</v>
      </c>
      <c r="CG637" s="101">
        <v>1</v>
      </c>
      <c r="CH637" s="101"/>
      <c r="CI637" s="104"/>
      <c r="CJ637" s="105" t="s">
        <v>1052</v>
      </c>
    </row>
    <row r="638" spans="74:88" x14ac:dyDescent="0.2">
      <c r="BV638" s="58" t="s">
        <v>781</v>
      </c>
      <c r="BW638" s="97"/>
      <c r="BX638" s="138"/>
      <c r="BY638" s="88"/>
      <c r="BZ638" s="99"/>
      <c r="CA638" s="100" t="s">
        <v>2787</v>
      </c>
      <c r="CB638" s="101" t="s">
        <v>1053</v>
      </c>
      <c r="CC638" s="101">
        <v>912</v>
      </c>
      <c r="CD638" s="72">
        <v>16</v>
      </c>
      <c r="CE638" s="114"/>
      <c r="CF638" s="101" t="s">
        <v>1135</v>
      </c>
      <c r="CG638" s="101">
        <v>1</v>
      </c>
      <c r="CH638" s="101"/>
      <c r="CI638" s="104"/>
      <c r="CJ638" s="105" t="s">
        <v>1053</v>
      </c>
    </row>
    <row r="639" spans="74:88" x14ac:dyDescent="0.2">
      <c r="BV639" s="58" t="s">
        <v>782</v>
      </c>
      <c r="BW639" s="97"/>
      <c r="BX639" s="138"/>
      <c r="BY639" s="88"/>
      <c r="BZ639" s="99"/>
      <c r="CA639" s="100" t="s">
        <v>2788</v>
      </c>
      <c r="CB639" s="101" t="s">
        <v>1054</v>
      </c>
      <c r="CC639" s="101">
        <v>913</v>
      </c>
      <c r="CD639" s="72">
        <v>26.24</v>
      </c>
      <c r="CE639" s="114"/>
      <c r="CF639" s="101" t="s">
        <v>1136</v>
      </c>
      <c r="CG639" s="101">
        <v>1</v>
      </c>
      <c r="CH639" s="101"/>
      <c r="CI639" s="104"/>
      <c r="CJ639" s="105" t="s">
        <v>1054</v>
      </c>
    </row>
    <row r="640" spans="74:88" x14ac:dyDescent="0.2">
      <c r="BV640" s="58" t="s">
        <v>847</v>
      </c>
      <c r="BW640" s="97"/>
      <c r="BX640" s="138"/>
      <c r="BY640" s="88"/>
      <c r="BZ640" s="99"/>
      <c r="CA640" s="100" t="s">
        <v>2789</v>
      </c>
      <c r="CB640" s="101" t="s">
        <v>1055</v>
      </c>
      <c r="CC640" s="101">
        <v>914</v>
      </c>
      <c r="CD640" s="72">
        <v>16.68</v>
      </c>
      <c r="CE640" s="114"/>
      <c r="CF640" s="101" t="s">
        <v>1135</v>
      </c>
      <c r="CG640" s="101">
        <v>1</v>
      </c>
      <c r="CH640" s="101"/>
      <c r="CI640" s="104"/>
      <c r="CJ640" s="105" t="s">
        <v>1055</v>
      </c>
    </row>
    <row r="641" spans="74:88" x14ac:dyDescent="0.2">
      <c r="BV641" s="58" t="s">
        <v>783</v>
      </c>
      <c r="BW641" s="97"/>
      <c r="BX641" s="138"/>
      <c r="BY641" s="88"/>
      <c r="BZ641" s="99"/>
      <c r="CA641" s="100" t="s">
        <v>2790</v>
      </c>
      <c r="CB641" s="101" t="s">
        <v>1056</v>
      </c>
      <c r="CC641" s="101">
        <v>915</v>
      </c>
      <c r="CD641" s="72">
        <v>28.79</v>
      </c>
      <c r="CE641" s="114"/>
      <c r="CF641" s="101" t="s">
        <v>1136</v>
      </c>
      <c r="CG641" s="101">
        <v>1</v>
      </c>
      <c r="CH641" s="101"/>
      <c r="CI641" s="104"/>
      <c r="CJ641" s="105" t="s">
        <v>1056</v>
      </c>
    </row>
    <row r="642" spans="74:88" x14ac:dyDescent="0.2">
      <c r="BV642" s="58" t="s">
        <v>784</v>
      </c>
      <c r="BW642" s="97"/>
      <c r="BX642" s="138"/>
      <c r="BY642" s="88"/>
      <c r="BZ642" s="99"/>
      <c r="CA642" s="100" t="s">
        <v>2791</v>
      </c>
      <c r="CB642" s="101" t="s">
        <v>1057</v>
      </c>
      <c r="CC642" s="101">
        <v>916</v>
      </c>
      <c r="CD642" s="72">
        <v>18.350000000000001</v>
      </c>
      <c r="CE642" s="114"/>
      <c r="CF642" s="101" t="s">
        <v>1135</v>
      </c>
      <c r="CG642" s="101">
        <v>1</v>
      </c>
      <c r="CH642" s="101"/>
      <c r="CI642" s="104"/>
      <c r="CJ642" s="105" t="s">
        <v>1057</v>
      </c>
    </row>
    <row r="643" spans="74:88" x14ac:dyDescent="0.2">
      <c r="BV643" s="58" t="s">
        <v>785</v>
      </c>
      <c r="BW643" s="97"/>
      <c r="BX643" s="138"/>
      <c r="BY643" s="88"/>
      <c r="BZ643" s="99"/>
      <c r="CA643" s="100" t="s">
        <v>2792</v>
      </c>
      <c r="CB643" s="101" t="s">
        <v>1058</v>
      </c>
      <c r="CC643" s="101">
        <v>917</v>
      </c>
      <c r="CD643" s="72">
        <v>35.020000000000003</v>
      </c>
      <c r="CE643" s="114"/>
      <c r="CF643" s="101" t="s">
        <v>1136</v>
      </c>
      <c r="CG643" s="101">
        <v>1</v>
      </c>
      <c r="CH643" s="101"/>
      <c r="CI643" s="104"/>
      <c r="CJ643" s="105" t="s">
        <v>1058</v>
      </c>
    </row>
    <row r="644" spans="74:88" x14ac:dyDescent="0.2">
      <c r="BV644" s="58" t="s">
        <v>786</v>
      </c>
      <c r="BW644" s="97"/>
      <c r="BX644" s="138"/>
      <c r="BY644" s="88"/>
      <c r="BZ644" s="99"/>
      <c r="CA644" s="100" t="s">
        <v>2793</v>
      </c>
      <c r="CB644" s="101" t="s">
        <v>1059</v>
      </c>
      <c r="CC644" s="101">
        <v>918</v>
      </c>
      <c r="CD644" s="72">
        <v>17.05</v>
      </c>
      <c r="CE644" s="114"/>
      <c r="CF644" s="101" t="s">
        <v>1135</v>
      </c>
      <c r="CG644" s="101">
        <v>1</v>
      </c>
      <c r="CH644" s="101"/>
      <c r="CI644" s="104"/>
      <c r="CJ644" s="105" t="s">
        <v>1059</v>
      </c>
    </row>
    <row r="645" spans="74:88" x14ac:dyDescent="0.2">
      <c r="BV645" s="58" t="s">
        <v>787</v>
      </c>
      <c r="BW645" s="97"/>
      <c r="BX645" s="138"/>
      <c r="BY645" s="88"/>
      <c r="BZ645" s="99"/>
      <c r="CA645" s="100" t="s">
        <v>2794</v>
      </c>
      <c r="CB645" s="101" t="s">
        <v>1060</v>
      </c>
      <c r="CC645" s="101">
        <v>919</v>
      </c>
      <c r="CD645" s="72">
        <v>28.79</v>
      </c>
      <c r="CE645" s="114"/>
      <c r="CF645" s="101" t="s">
        <v>1136</v>
      </c>
      <c r="CG645" s="101">
        <v>1</v>
      </c>
      <c r="CH645" s="101"/>
      <c r="CI645" s="104"/>
      <c r="CJ645" s="105" t="s">
        <v>1060</v>
      </c>
    </row>
    <row r="646" spans="74:88" x14ac:dyDescent="0.2">
      <c r="BV646" s="58" t="s">
        <v>1271</v>
      </c>
      <c r="BW646" s="97"/>
      <c r="BX646" s="138"/>
      <c r="BY646" s="88"/>
      <c r="BZ646" s="99"/>
      <c r="CA646" s="100" t="s">
        <v>2795</v>
      </c>
      <c r="CB646" s="101" t="s">
        <v>1061</v>
      </c>
      <c r="CC646" s="101">
        <v>920</v>
      </c>
      <c r="CD646" s="72">
        <v>17.05</v>
      </c>
      <c r="CE646" s="114"/>
      <c r="CF646" s="101" t="s">
        <v>1135</v>
      </c>
      <c r="CG646" s="101">
        <v>1</v>
      </c>
      <c r="CH646" s="101"/>
      <c r="CI646" s="104"/>
      <c r="CJ646" s="105" t="s">
        <v>1061</v>
      </c>
    </row>
    <row r="647" spans="74:88" x14ac:dyDescent="0.2">
      <c r="BV647" s="58" t="s">
        <v>788</v>
      </c>
      <c r="BW647" s="97"/>
      <c r="BX647" s="138"/>
      <c r="BY647" s="88"/>
      <c r="BZ647" s="99"/>
      <c r="CA647" s="100" t="s">
        <v>2796</v>
      </c>
      <c r="CB647" s="101" t="s">
        <v>1062</v>
      </c>
      <c r="CC647" s="101">
        <v>921</v>
      </c>
      <c r="CD647" s="72">
        <v>28.79</v>
      </c>
      <c r="CE647" s="114"/>
      <c r="CF647" s="101" t="s">
        <v>1136</v>
      </c>
      <c r="CG647" s="101">
        <v>1</v>
      </c>
      <c r="CH647" s="101"/>
      <c r="CI647" s="104"/>
      <c r="CJ647" s="105" t="s">
        <v>1062</v>
      </c>
    </row>
    <row r="648" spans="74:88" x14ac:dyDescent="0.2">
      <c r="BV648" s="58" t="s">
        <v>789</v>
      </c>
      <c r="BW648" s="97"/>
      <c r="BX648" s="138"/>
      <c r="BY648" s="88"/>
      <c r="BZ648" s="99"/>
      <c r="CA648" s="100" t="s">
        <v>2797</v>
      </c>
      <c r="CB648" s="101" t="s">
        <v>2050</v>
      </c>
      <c r="CC648" s="101">
        <v>798</v>
      </c>
      <c r="CD648" s="72">
        <v>17.079999999999998</v>
      </c>
      <c r="CE648" s="114"/>
      <c r="CF648" s="101" t="s">
        <v>1135</v>
      </c>
      <c r="CG648" s="101">
        <v>1</v>
      </c>
      <c r="CH648" s="101"/>
      <c r="CI648" s="104"/>
      <c r="CJ648" s="105" t="s">
        <v>2050</v>
      </c>
    </row>
    <row r="649" spans="74:88" x14ac:dyDescent="0.2">
      <c r="BV649" s="58" t="s">
        <v>790</v>
      </c>
      <c r="BW649" s="97"/>
      <c r="BX649" s="138"/>
      <c r="BY649" s="88"/>
      <c r="BZ649" s="99"/>
      <c r="CA649" s="100" t="s">
        <v>2798</v>
      </c>
      <c r="CB649" s="101" t="s">
        <v>2051</v>
      </c>
      <c r="CC649" s="101">
        <v>799</v>
      </c>
      <c r="CD649" s="72">
        <v>25.68</v>
      </c>
      <c r="CE649" s="114"/>
      <c r="CF649" s="101" t="s">
        <v>1136</v>
      </c>
      <c r="CG649" s="101">
        <v>1</v>
      </c>
      <c r="CH649" s="101"/>
      <c r="CI649" s="104"/>
      <c r="CJ649" s="105" t="s">
        <v>2051</v>
      </c>
    </row>
    <row r="650" spans="74:88" x14ac:dyDescent="0.2">
      <c r="BV650" s="58" t="s">
        <v>791</v>
      </c>
      <c r="BW650" s="97"/>
      <c r="BX650" s="138"/>
      <c r="BY650" s="88"/>
      <c r="BZ650" s="99"/>
      <c r="CA650" s="100" t="s">
        <v>2799</v>
      </c>
      <c r="CB650" s="101" t="s">
        <v>1063</v>
      </c>
      <c r="CC650" s="101">
        <v>922</v>
      </c>
      <c r="CD650" s="72">
        <v>19.52</v>
      </c>
      <c r="CE650" s="114"/>
      <c r="CF650" s="101" t="s">
        <v>1135</v>
      </c>
      <c r="CG650" s="101">
        <v>1</v>
      </c>
      <c r="CH650" s="101"/>
      <c r="CI650" s="104"/>
      <c r="CJ650" s="105" t="s">
        <v>1063</v>
      </c>
    </row>
    <row r="651" spans="74:88" x14ac:dyDescent="0.2">
      <c r="BV651" s="58" t="s">
        <v>848</v>
      </c>
      <c r="BW651" s="97"/>
      <c r="BX651" s="138"/>
      <c r="BY651" s="88"/>
      <c r="BZ651" s="99"/>
      <c r="CA651" s="100" t="s">
        <v>2800</v>
      </c>
      <c r="CB651" s="101" t="s">
        <v>1064</v>
      </c>
      <c r="CC651" s="101">
        <v>923</v>
      </c>
      <c r="CD651" s="72">
        <v>35.020000000000003</v>
      </c>
      <c r="CE651" s="114"/>
      <c r="CF651" s="101" t="s">
        <v>1136</v>
      </c>
      <c r="CG651" s="101">
        <v>1</v>
      </c>
      <c r="CH651" s="101"/>
      <c r="CI651" s="104"/>
      <c r="CJ651" s="105" t="s">
        <v>1064</v>
      </c>
    </row>
    <row r="652" spans="74:88" x14ac:dyDescent="0.2">
      <c r="BV652" s="58" t="s">
        <v>849</v>
      </c>
      <c r="BW652" s="97"/>
      <c r="BX652" s="138"/>
      <c r="BY652" s="88"/>
      <c r="BZ652" s="99"/>
      <c r="CA652" s="100" t="s">
        <v>2801</v>
      </c>
      <c r="CB652" s="101" t="s">
        <v>1065</v>
      </c>
      <c r="CC652" s="101">
        <v>924</v>
      </c>
      <c r="CD652" s="72">
        <v>16.89</v>
      </c>
      <c r="CE652" s="114"/>
      <c r="CF652" s="101" t="s">
        <v>1135</v>
      </c>
      <c r="CG652" s="101">
        <v>1</v>
      </c>
      <c r="CH652" s="101"/>
      <c r="CI652" s="104"/>
      <c r="CJ652" s="105" t="s">
        <v>1065</v>
      </c>
    </row>
    <row r="653" spans="74:88" x14ac:dyDescent="0.2">
      <c r="BV653" s="58" t="s">
        <v>792</v>
      </c>
      <c r="BW653" s="97"/>
      <c r="BX653" s="138"/>
      <c r="BY653" s="88"/>
      <c r="BZ653" s="99"/>
      <c r="CA653" s="100" t="s">
        <v>2802</v>
      </c>
      <c r="CB653" s="101" t="s">
        <v>1066</v>
      </c>
      <c r="CC653" s="101">
        <v>925</v>
      </c>
      <c r="CD653" s="72">
        <v>28.79</v>
      </c>
      <c r="CE653" s="114"/>
      <c r="CF653" s="101" t="s">
        <v>1136</v>
      </c>
      <c r="CG653" s="101">
        <v>1</v>
      </c>
      <c r="CH653" s="101"/>
      <c r="CI653" s="104"/>
      <c r="CJ653" s="105" t="s">
        <v>1066</v>
      </c>
    </row>
    <row r="654" spans="74:88" x14ac:dyDescent="0.2">
      <c r="BV654" s="58" t="s">
        <v>850</v>
      </c>
      <c r="BW654" s="97"/>
      <c r="BX654" s="138"/>
      <c r="BY654" s="88"/>
      <c r="BZ654" s="99"/>
      <c r="CA654" s="100" t="s">
        <v>2803</v>
      </c>
      <c r="CB654" s="101" t="s">
        <v>1067</v>
      </c>
      <c r="CC654" s="101">
        <v>926</v>
      </c>
      <c r="CD654" s="72">
        <v>18.3</v>
      </c>
      <c r="CE654" s="114"/>
      <c r="CF654" s="101" t="s">
        <v>2048</v>
      </c>
      <c r="CG654" s="101">
        <v>1</v>
      </c>
      <c r="CH654" s="101"/>
      <c r="CI654" s="104"/>
      <c r="CJ654" s="105" t="s">
        <v>1067</v>
      </c>
    </row>
    <row r="655" spans="74:88" x14ac:dyDescent="0.2">
      <c r="BV655" s="58" t="s">
        <v>793</v>
      </c>
      <c r="BW655" s="97"/>
      <c r="BX655" s="138"/>
      <c r="BY655" s="88"/>
      <c r="BZ655" s="99"/>
      <c r="CA655" s="100" t="s">
        <v>2804</v>
      </c>
      <c r="CB655" s="101" t="s">
        <v>1068</v>
      </c>
      <c r="CC655" s="101">
        <v>927</v>
      </c>
      <c r="CD655" s="72">
        <v>35.020000000000003</v>
      </c>
      <c r="CE655" s="114"/>
      <c r="CF655" s="101" t="s">
        <v>2049</v>
      </c>
      <c r="CG655" s="101">
        <v>1</v>
      </c>
      <c r="CH655" s="101"/>
      <c r="CI655" s="104"/>
      <c r="CJ655" s="105" t="s">
        <v>1068</v>
      </c>
    </row>
    <row r="656" spans="74:88" x14ac:dyDescent="0.2">
      <c r="BV656" s="58" t="s">
        <v>694</v>
      </c>
      <c r="BW656" s="97"/>
      <c r="BX656" s="110"/>
      <c r="BY656" s="88"/>
      <c r="BZ656" s="99"/>
      <c r="CA656" s="100" t="s">
        <v>835</v>
      </c>
      <c r="CB656" s="109" t="s">
        <v>1436</v>
      </c>
      <c r="CC656" s="109"/>
      <c r="CD656" s="69"/>
      <c r="CE656" s="69"/>
      <c r="CF656" s="109" t="s">
        <v>1133</v>
      </c>
      <c r="CG656" s="109"/>
      <c r="CH656" s="109"/>
      <c r="CI656" s="109"/>
      <c r="CJ656" s="105" t="s">
        <v>1436</v>
      </c>
    </row>
    <row r="657" spans="74:88" x14ac:dyDescent="0.2">
      <c r="BV657" s="58" t="s">
        <v>695</v>
      </c>
      <c r="BW657" s="97"/>
      <c r="BX657" s="110"/>
      <c r="BY657" s="88"/>
      <c r="BZ657" s="99"/>
      <c r="CA657" s="100" t="s">
        <v>2805</v>
      </c>
      <c r="CB657" s="101" t="s">
        <v>1437</v>
      </c>
      <c r="CC657" s="101">
        <v>709</v>
      </c>
      <c r="CD657" s="72">
        <v>17.54</v>
      </c>
      <c r="CE657" s="114"/>
      <c r="CF657" s="101" t="s">
        <v>1135</v>
      </c>
      <c r="CG657" s="101">
        <v>1</v>
      </c>
      <c r="CH657" s="101"/>
      <c r="CI657" s="104"/>
      <c r="CJ657" s="105" t="s">
        <v>1437</v>
      </c>
    </row>
    <row r="658" spans="74:88" x14ac:dyDescent="0.2">
      <c r="BV658" s="58" t="s">
        <v>696</v>
      </c>
      <c r="BW658" s="97"/>
      <c r="BX658" s="110"/>
      <c r="BY658" s="88"/>
      <c r="BZ658" s="99"/>
      <c r="CA658" s="100" t="s">
        <v>2806</v>
      </c>
      <c r="CB658" s="101" t="s">
        <v>1438</v>
      </c>
      <c r="CC658" s="101">
        <v>710</v>
      </c>
      <c r="CD658" s="72">
        <v>17.54</v>
      </c>
      <c r="CE658" s="114"/>
      <c r="CF658" s="101" t="s">
        <v>1465</v>
      </c>
      <c r="CG658" s="101">
        <v>1</v>
      </c>
      <c r="CH658" s="101"/>
      <c r="CI658" s="104"/>
      <c r="CJ658" s="105" t="s">
        <v>1438</v>
      </c>
    </row>
    <row r="659" spans="74:88" x14ac:dyDescent="0.2">
      <c r="BV659" s="58" t="s">
        <v>836</v>
      </c>
      <c r="BW659" s="97"/>
      <c r="BX659" s="110"/>
      <c r="BY659" s="88"/>
      <c r="BZ659" s="99"/>
      <c r="CA659" s="100" t="s">
        <v>2807</v>
      </c>
      <c r="CB659" s="101" t="s">
        <v>1439</v>
      </c>
      <c r="CC659" s="101">
        <v>711</v>
      </c>
      <c r="CD659" s="72">
        <v>16.690000000000001</v>
      </c>
      <c r="CE659" s="114"/>
      <c r="CF659" s="101" t="s">
        <v>1466</v>
      </c>
      <c r="CG659" s="101">
        <v>1</v>
      </c>
      <c r="CH659" s="101"/>
      <c r="CI659" s="104"/>
      <c r="CJ659" s="105" t="s">
        <v>1439</v>
      </c>
    </row>
    <row r="660" spans="74:88" x14ac:dyDescent="0.2">
      <c r="BV660" s="58" t="s">
        <v>837</v>
      </c>
      <c r="BW660" s="97"/>
      <c r="BX660" s="110"/>
      <c r="BY660" s="88"/>
      <c r="BZ660" s="99"/>
      <c r="CA660" s="100" t="s">
        <v>2808</v>
      </c>
      <c r="CB660" s="101" t="s">
        <v>1440</v>
      </c>
      <c r="CC660" s="101">
        <v>712</v>
      </c>
      <c r="CD660" s="72">
        <v>16.690000000000001</v>
      </c>
      <c r="CE660" s="114"/>
      <c r="CF660" s="101" t="s">
        <v>1467</v>
      </c>
      <c r="CG660" s="101">
        <v>1</v>
      </c>
      <c r="CH660" s="101"/>
      <c r="CI660" s="104"/>
      <c r="CJ660" s="105" t="s">
        <v>1440</v>
      </c>
    </row>
    <row r="661" spans="74:88" x14ac:dyDescent="0.2">
      <c r="BV661" s="58" t="s">
        <v>838</v>
      </c>
      <c r="BW661" s="97"/>
      <c r="BX661" s="110"/>
      <c r="BY661" s="88"/>
      <c r="BZ661" s="99"/>
      <c r="CA661" s="100" t="s">
        <v>2809</v>
      </c>
      <c r="CB661" s="101" t="s">
        <v>1441</v>
      </c>
      <c r="CC661" s="101">
        <v>713</v>
      </c>
      <c r="CD661" s="72">
        <v>17.54</v>
      </c>
      <c r="CE661" s="114"/>
      <c r="CF661" s="101" t="s">
        <v>1468</v>
      </c>
      <c r="CG661" s="101">
        <v>1</v>
      </c>
      <c r="CH661" s="101"/>
      <c r="CI661" s="104"/>
      <c r="CJ661" s="105" t="s">
        <v>1441</v>
      </c>
    </row>
    <row r="662" spans="74:88" x14ac:dyDescent="0.2">
      <c r="BV662" s="58" t="s">
        <v>697</v>
      </c>
      <c r="BW662" s="97"/>
      <c r="BX662" s="110"/>
      <c r="BY662" s="88"/>
      <c r="BZ662" s="99"/>
      <c r="CA662" s="100" t="s">
        <v>2810</v>
      </c>
      <c r="CB662" s="101" t="s">
        <v>1442</v>
      </c>
      <c r="CC662" s="101">
        <v>714</v>
      </c>
      <c r="CD662" s="72">
        <v>17.54</v>
      </c>
      <c r="CE662" s="114"/>
      <c r="CF662" s="101" t="s">
        <v>1469</v>
      </c>
      <c r="CG662" s="101">
        <v>1</v>
      </c>
      <c r="CH662" s="101"/>
      <c r="CI662" s="104"/>
      <c r="CJ662" s="105" t="s">
        <v>1442</v>
      </c>
    </row>
    <row r="663" spans="74:88" x14ac:dyDescent="0.2">
      <c r="BV663" s="58" t="s">
        <v>1639</v>
      </c>
      <c r="BW663" s="97"/>
      <c r="BX663" s="110"/>
      <c r="BY663" s="88"/>
      <c r="BZ663" s="99"/>
      <c r="CA663" s="100" t="s">
        <v>2811</v>
      </c>
      <c r="CB663" s="101" t="s">
        <v>1443</v>
      </c>
      <c r="CC663" s="101">
        <v>715</v>
      </c>
      <c r="CD663" s="72">
        <v>17.54</v>
      </c>
      <c r="CE663" s="114"/>
      <c r="CF663" s="101" t="s">
        <v>1470</v>
      </c>
      <c r="CG663" s="101">
        <v>1</v>
      </c>
      <c r="CH663" s="101"/>
      <c r="CI663" s="104"/>
      <c r="CJ663" s="105" t="s">
        <v>1443</v>
      </c>
    </row>
    <row r="664" spans="74:88" x14ac:dyDescent="0.2">
      <c r="BV664" s="58" t="s">
        <v>1640</v>
      </c>
      <c r="BW664" s="97"/>
      <c r="BX664" s="110"/>
      <c r="BY664" s="88"/>
      <c r="BZ664" s="99"/>
      <c r="CA664" s="100" t="s">
        <v>2812</v>
      </c>
      <c r="CB664" s="101" t="s">
        <v>1444</v>
      </c>
      <c r="CC664" s="101">
        <v>717</v>
      </c>
      <c r="CD664" s="72">
        <v>17.54</v>
      </c>
      <c r="CE664" s="114"/>
      <c r="CF664" s="101" t="s">
        <v>1471</v>
      </c>
      <c r="CG664" s="101">
        <v>1</v>
      </c>
      <c r="CH664" s="101"/>
      <c r="CI664" s="104"/>
      <c r="CJ664" s="105" t="s">
        <v>1444</v>
      </c>
    </row>
    <row r="665" spans="74:88" x14ac:dyDescent="0.2">
      <c r="BV665" s="58" t="s">
        <v>1641</v>
      </c>
      <c r="BW665" s="97"/>
      <c r="BX665" s="110"/>
      <c r="BY665" s="88"/>
      <c r="BZ665" s="99"/>
      <c r="CA665" s="100" t="s">
        <v>2813</v>
      </c>
      <c r="CB665" s="101" t="s">
        <v>1445</v>
      </c>
      <c r="CC665" s="101">
        <v>718</v>
      </c>
      <c r="CD665" s="72">
        <v>17.54</v>
      </c>
      <c r="CE665" s="114"/>
      <c r="CF665" s="101" t="s">
        <v>1472</v>
      </c>
      <c r="CG665" s="101">
        <v>1</v>
      </c>
      <c r="CH665" s="101"/>
      <c r="CI665" s="104"/>
      <c r="CJ665" s="105" t="s">
        <v>1445</v>
      </c>
    </row>
    <row r="666" spans="74:88" x14ac:dyDescent="0.2">
      <c r="BV666" s="58" t="s">
        <v>1642</v>
      </c>
      <c r="BW666" s="97"/>
      <c r="BX666" s="110"/>
      <c r="BY666" s="88"/>
      <c r="BZ666" s="99"/>
      <c r="CA666" s="100" t="s">
        <v>2814</v>
      </c>
      <c r="CB666" s="101" t="s">
        <v>1446</v>
      </c>
      <c r="CC666" s="101">
        <v>719</v>
      </c>
      <c r="CD666" s="72">
        <v>17.54</v>
      </c>
      <c r="CE666" s="114"/>
      <c r="CF666" s="101" t="s">
        <v>1473</v>
      </c>
      <c r="CG666" s="101">
        <v>1</v>
      </c>
      <c r="CH666" s="101"/>
      <c r="CI666" s="104"/>
      <c r="CJ666" s="105" t="s">
        <v>1446</v>
      </c>
    </row>
    <row r="667" spans="74:88" x14ac:dyDescent="0.2">
      <c r="BV667" s="58" t="s">
        <v>692</v>
      </c>
      <c r="BW667" s="97"/>
      <c r="BX667" s="110"/>
      <c r="BY667" s="88"/>
      <c r="BZ667" s="99"/>
      <c r="CA667" s="100" t="s">
        <v>2815</v>
      </c>
      <c r="CB667" s="101" t="s">
        <v>1447</v>
      </c>
      <c r="CC667" s="101">
        <v>720</v>
      </c>
      <c r="CD667" s="72">
        <v>17.54</v>
      </c>
      <c r="CE667" s="114"/>
      <c r="CF667" s="101" t="s">
        <v>1474</v>
      </c>
      <c r="CG667" s="101">
        <v>1</v>
      </c>
      <c r="CH667" s="101"/>
      <c r="CI667" s="104"/>
      <c r="CJ667" s="105" t="s">
        <v>1447</v>
      </c>
    </row>
    <row r="668" spans="74:88" x14ac:dyDescent="0.2">
      <c r="BV668" s="58" t="s">
        <v>693</v>
      </c>
      <c r="BW668" s="97"/>
      <c r="BX668" s="110"/>
      <c r="BY668" s="88"/>
      <c r="BZ668" s="99"/>
      <c r="CA668" s="100" t="s">
        <v>2816</v>
      </c>
      <c r="CB668" s="101" t="s">
        <v>1448</v>
      </c>
      <c r="CC668" s="101">
        <v>721</v>
      </c>
      <c r="CD668" s="72">
        <v>23</v>
      </c>
      <c r="CE668" s="114"/>
      <c r="CF668" s="101" t="s">
        <v>1475</v>
      </c>
      <c r="CG668" s="101">
        <v>1</v>
      </c>
      <c r="CH668" s="101"/>
      <c r="CI668" s="104"/>
      <c r="CJ668" s="105" t="s">
        <v>1448</v>
      </c>
    </row>
    <row r="669" spans="74:88" x14ac:dyDescent="0.2">
      <c r="BV669" s="58" t="s">
        <v>1661</v>
      </c>
      <c r="BW669" s="97"/>
      <c r="BX669" s="110"/>
      <c r="BY669" s="88"/>
      <c r="BZ669" s="99"/>
      <c r="CA669" s="100" t="s">
        <v>2817</v>
      </c>
      <c r="CB669" s="101" t="s">
        <v>1449</v>
      </c>
      <c r="CC669" s="101">
        <v>723</v>
      </c>
      <c r="CD669" s="72">
        <v>23</v>
      </c>
      <c r="CE669" s="114"/>
      <c r="CF669" s="101" t="s">
        <v>1476</v>
      </c>
      <c r="CG669" s="101">
        <v>1</v>
      </c>
      <c r="CH669" s="101"/>
      <c r="CI669" s="104"/>
      <c r="CJ669" s="105" t="s">
        <v>1449</v>
      </c>
    </row>
    <row r="670" spans="74:88" x14ac:dyDescent="0.2">
      <c r="BV670" s="58" t="s">
        <v>1663</v>
      </c>
      <c r="BW670" s="97"/>
      <c r="BX670" s="110"/>
      <c r="BY670" s="88"/>
      <c r="BZ670" s="99"/>
      <c r="CA670" s="100" t="s">
        <v>2818</v>
      </c>
      <c r="CB670" s="101" t="s">
        <v>1450</v>
      </c>
      <c r="CC670" s="101">
        <v>724</v>
      </c>
      <c r="CD670" s="72">
        <v>23</v>
      </c>
      <c r="CE670" s="114"/>
      <c r="CF670" s="101" t="s">
        <v>1477</v>
      </c>
      <c r="CG670" s="101">
        <v>1</v>
      </c>
      <c r="CH670" s="101"/>
      <c r="CI670" s="104"/>
      <c r="CJ670" s="105" t="s">
        <v>1450</v>
      </c>
    </row>
    <row r="671" spans="74:88" x14ac:dyDescent="0.2">
      <c r="BV671" s="58" t="s">
        <v>1665</v>
      </c>
      <c r="BW671" s="97"/>
      <c r="BX671" s="110"/>
      <c r="BY671" s="88"/>
      <c r="BZ671" s="99"/>
      <c r="CA671" s="100" t="s">
        <v>2819</v>
      </c>
      <c r="CB671" s="101" t="s">
        <v>1451</v>
      </c>
      <c r="CC671" s="101">
        <v>725</v>
      </c>
      <c r="CD671" s="72">
        <v>23</v>
      </c>
      <c r="CE671" s="114"/>
      <c r="CF671" s="101" t="s">
        <v>1478</v>
      </c>
      <c r="CG671" s="101">
        <v>1</v>
      </c>
      <c r="CH671" s="101"/>
      <c r="CI671" s="104"/>
      <c r="CJ671" s="105" t="s">
        <v>1451</v>
      </c>
    </row>
    <row r="672" spans="74:88" x14ac:dyDescent="0.2">
      <c r="BV672" s="58" t="s">
        <v>1667</v>
      </c>
      <c r="BW672" s="97"/>
      <c r="BX672" s="110"/>
      <c r="BY672" s="88"/>
      <c r="BZ672" s="99"/>
      <c r="CA672" s="100" t="s">
        <v>2820</v>
      </c>
      <c r="CB672" s="101" t="s">
        <v>1452</v>
      </c>
      <c r="CC672" s="101">
        <v>726</v>
      </c>
      <c r="CD672" s="72">
        <v>17.54</v>
      </c>
      <c r="CE672" s="114"/>
      <c r="CF672" s="101" t="s">
        <v>1479</v>
      </c>
      <c r="CG672" s="101">
        <v>1</v>
      </c>
      <c r="CH672" s="101"/>
      <c r="CI672" s="104"/>
      <c r="CJ672" s="105" t="s">
        <v>1452</v>
      </c>
    </row>
    <row r="673" spans="74:88" x14ac:dyDescent="0.2">
      <c r="BV673" s="58" t="s">
        <v>1669</v>
      </c>
      <c r="BW673" s="97"/>
      <c r="BX673" s="110"/>
      <c r="BY673" s="88"/>
      <c r="BZ673" s="99"/>
      <c r="CA673" s="100" t="s">
        <v>2821</v>
      </c>
      <c r="CB673" s="101" t="s">
        <v>1453</v>
      </c>
      <c r="CC673" s="101">
        <v>727</v>
      </c>
      <c r="CD673" s="72">
        <v>23</v>
      </c>
      <c r="CE673" s="114"/>
      <c r="CF673" s="101" t="s">
        <v>1480</v>
      </c>
      <c r="CG673" s="101">
        <v>1</v>
      </c>
      <c r="CH673" s="101"/>
      <c r="CI673" s="104"/>
      <c r="CJ673" s="105" t="s">
        <v>1453</v>
      </c>
    </row>
    <row r="674" spans="74:88" x14ac:dyDescent="0.2">
      <c r="BV674" s="58" t="s">
        <v>1671</v>
      </c>
      <c r="BW674" s="97"/>
      <c r="BX674" s="110"/>
      <c r="BY674" s="88"/>
      <c r="BZ674" s="99"/>
      <c r="CA674" s="100" t="s">
        <v>2822</v>
      </c>
      <c r="CB674" s="101" t="s">
        <v>1454</v>
      </c>
      <c r="CC674" s="101">
        <v>729</v>
      </c>
      <c r="CD674" s="72">
        <v>17.54</v>
      </c>
      <c r="CE674" s="114"/>
      <c r="CF674" s="101" t="s">
        <v>1481</v>
      </c>
      <c r="CG674" s="101">
        <v>1</v>
      </c>
      <c r="CH674" s="101"/>
      <c r="CI674" s="104"/>
      <c r="CJ674" s="105" t="s">
        <v>1454</v>
      </c>
    </row>
    <row r="675" spans="74:88" x14ac:dyDescent="0.2">
      <c r="BV675" s="58" t="s">
        <v>1673</v>
      </c>
      <c r="BW675" s="97"/>
      <c r="BX675" s="110"/>
      <c r="BY675" s="88"/>
      <c r="BZ675" s="99"/>
      <c r="CA675" s="100" t="s">
        <v>2823</v>
      </c>
      <c r="CB675" s="101" t="s">
        <v>1455</v>
      </c>
      <c r="CC675" s="101">
        <v>730</v>
      </c>
      <c r="CD675" s="72">
        <v>17.54</v>
      </c>
      <c r="CE675" s="114"/>
      <c r="CF675" s="101" t="s">
        <v>1482</v>
      </c>
      <c r="CG675" s="101">
        <v>1</v>
      </c>
      <c r="CH675" s="101"/>
      <c r="CI675" s="104"/>
      <c r="CJ675" s="105" t="s">
        <v>1455</v>
      </c>
    </row>
    <row r="676" spans="74:88" x14ac:dyDescent="0.2">
      <c r="BV676" s="58" t="s">
        <v>1675</v>
      </c>
      <c r="BW676" s="97"/>
      <c r="BX676" s="110"/>
      <c r="BY676" s="88"/>
      <c r="BZ676" s="99"/>
      <c r="CA676" s="100" t="s">
        <v>2824</v>
      </c>
      <c r="CB676" s="101" t="s">
        <v>1456</v>
      </c>
      <c r="CC676" s="101">
        <v>731</v>
      </c>
      <c r="CD676" s="72">
        <v>16.8</v>
      </c>
      <c r="CE676" s="114"/>
      <c r="CF676" s="101" t="s">
        <v>1483</v>
      </c>
      <c r="CG676" s="101">
        <v>1</v>
      </c>
      <c r="CH676" s="101"/>
      <c r="CI676" s="104"/>
      <c r="CJ676" s="105" t="s">
        <v>1456</v>
      </c>
    </row>
    <row r="677" spans="74:88" x14ac:dyDescent="0.2">
      <c r="BV677" s="58" t="s">
        <v>1677</v>
      </c>
      <c r="BW677" s="97"/>
      <c r="BX677" s="110"/>
      <c r="BY677" s="88"/>
      <c r="BZ677" s="99"/>
      <c r="CA677" s="100" t="s">
        <v>2825</v>
      </c>
      <c r="CB677" s="101" t="s">
        <v>1457</v>
      </c>
      <c r="CC677" s="101">
        <v>732</v>
      </c>
      <c r="CD677" s="72">
        <v>17.22</v>
      </c>
      <c r="CE677" s="114"/>
      <c r="CF677" s="101" t="s">
        <v>1484</v>
      </c>
      <c r="CG677" s="101">
        <v>1</v>
      </c>
      <c r="CH677" s="101"/>
      <c r="CI677" s="104"/>
      <c r="CJ677" s="105" t="s">
        <v>1457</v>
      </c>
    </row>
    <row r="678" spans="74:88" x14ac:dyDescent="0.2">
      <c r="BV678" s="58" t="s">
        <v>1679</v>
      </c>
      <c r="BW678" s="97"/>
      <c r="BX678" s="110"/>
      <c r="BY678" s="88"/>
      <c r="BZ678" s="99"/>
      <c r="CA678" s="100" t="s">
        <v>2826</v>
      </c>
      <c r="CB678" s="101" t="s">
        <v>1458</v>
      </c>
      <c r="CC678" s="101">
        <v>733</v>
      </c>
      <c r="CD678" s="72">
        <v>17.54</v>
      </c>
      <c r="CE678" s="114"/>
      <c r="CF678" s="101" t="s">
        <v>1485</v>
      </c>
      <c r="CG678" s="101">
        <v>1</v>
      </c>
      <c r="CH678" s="101"/>
      <c r="CI678" s="104"/>
      <c r="CJ678" s="105" t="s">
        <v>1458</v>
      </c>
    </row>
    <row r="679" spans="74:88" x14ac:dyDescent="0.2">
      <c r="BV679" s="58" t="s">
        <v>1681</v>
      </c>
      <c r="BW679" s="97"/>
      <c r="BX679" s="110"/>
      <c r="BY679" s="88"/>
      <c r="BZ679" s="99"/>
      <c r="CA679" s="100" t="s">
        <v>2827</v>
      </c>
      <c r="CB679" s="101" t="s">
        <v>1459</v>
      </c>
      <c r="CC679" s="101">
        <v>734</v>
      </c>
      <c r="CD679" s="72">
        <v>17.54</v>
      </c>
      <c r="CE679" s="114"/>
      <c r="CF679" s="101" t="s">
        <v>1486</v>
      </c>
      <c r="CG679" s="101">
        <v>1</v>
      </c>
      <c r="CH679" s="101"/>
      <c r="CI679" s="104"/>
      <c r="CJ679" s="105" t="s">
        <v>1459</v>
      </c>
    </row>
    <row r="680" spans="74:88" x14ac:dyDescent="0.2">
      <c r="BV680" s="58" t="s">
        <v>1683</v>
      </c>
      <c r="BW680" s="97"/>
      <c r="BX680" s="110"/>
      <c r="BY680" s="88"/>
      <c r="BZ680" s="99"/>
      <c r="CA680" s="100" t="s">
        <v>2828</v>
      </c>
      <c r="CB680" s="101" t="s">
        <v>1460</v>
      </c>
      <c r="CC680" s="101">
        <v>794</v>
      </c>
      <c r="CD680" s="72">
        <v>16.690000000000001</v>
      </c>
      <c r="CE680" s="114"/>
      <c r="CF680" s="101" t="s">
        <v>1487</v>
      </c>
      <c r="CG680" s="101">
        <v>1</v>
      </c>
      <c r="CH680" s="101"/>
      <c r="CI680" s="104"/>
      <c r="CJ680" s="105" t="s">
        <v>1460</v>
      </c>
    </row>
    <row r="681" spans="74:88" x14ac:dyDescent="0.2">
      <c r="BV681" s="58" t="s">
        <v>1685</v>
      </c>
      <c r="BW681" s="97"/>
      <c r="BX681" s="110"/>
      <c r="BY681" s="88"/>
      <c r="BZ681" s="99"/>
      <c r="CA681" s="100" t="s">
        <v>2829</v>
      </c>
      <c r="CB681" s="101" t="s">
        <v>1461</v>
      </c>
      <c r="CC681" s="101">
        <v>795</v>
      </c>
      <c r="CD681" s="72">
        <v>17.54</v>
      </c>
      <c r="CE681" s="114"/>
      <c r="CF681" s="101" t="s">
        <v>1488</v>
      </c>
      <c r="CG681" s="101">
        <v>1</v>
      </c>
      <c r="CH681" s="101"/>
      <c r="CI681" s="104"/>
      <c r="CJ681" s="105" t="s">
        <v>1461</v>
      </c>
    </row>
    <row r="682" spans="74:88" x14ac:dyDescent="0.2">
      <c r="BV682" s="58" t="s">
        <v>1687</v>
      </c>
      <c r="BW682" s="97"/>
      <c r="BX682" s="110"/>
      <c r="BY682" s="88"/>
      <c r="BZ682" s="99"/>
      <c r="CA682" s="100" t="s">
        <v>835</v>
      </c>
      <c r="CB682" s="109" t="s">
        <v>1462</v>
      </c>
      <c r="CC682" s="109"/>
      <c r="CD682" s="69"/>
      <c r="CE682" s="69"/>
      <c r="CF682" s="109" t="s">
        <v>1133</v>
      </c>
      <c r="CG682" s="109"/>
      <c r="CH682" s="109"/>
      <c r="CI682" s="109"/>
      <c r="CJ682" s="105" t="s">
        <v>1462</v>
      </c>
    </row>
    <row r="683" spans="74:88" x14ac:dyDescent="0.2">
      <c r="BV683" s="58" t="s">
        <v>1689</v>
      </c>
      <c r="BW683" s="97"/>
      <c r="BX683" s="110"/>
      <c r="BY683" s="88"/>
      <c r="BZ683" s="99"/>
      <c r="CA683" s="100" t="s">
        <v>2830</v>
      </c>
      <c r="CB683" s="101" t="s">
        <v>1069</v>
      </c>
      <c r="CC683" s="101">
        <v>935</v>
      </c>
      <c r="CD683" s="72">
        <v>20.059999999999999</v>
      </c>
      <c r="CE683" s="114"/>
      <c r="CF683" s="101" t="s">
        <v>1137</v>
      </c>
      <c r="CG683" s="101">
        <v>1</v>
      </c>
      <c r="CH683" s="101"/>
      <c r="CI683" s="104"/>
      <c r="CJ683" s="105" t="s">
        <v>1069</v>
      </c>
    </row>
    <row r="684" spans="74:88" x14ac:dyDescent="0.2">
      <c r="BV684" s="58" t="s">
        <v>1691</v>
      </c>
      <c r="BW684" s="97"/>
      <c r="BX684" s="110"/>
      <c r="BY684" s="88"/>
      <c r="BZ684" s="99"/>
      <c r="CA684" s="100" t="s">
        <v>2831</v>
      </c>
      <c r="CB684" s="101" t="s">
        <v>1070</v>
      </c>
      <c r="CC684" s="101">
        <v>936</v>
      </c>
      <c r="CD684" s="72">
        <v>20.059999999999999</v>
      </c>
      <c r="CE684" s="114"/>
      <c r="CF684" s="101" t="s">
        <v>1137</v>
      </c>
      <c r="CG684" s="101">
        <v>1</v>
      </c>
      <c r="CH684" s="101"/>
      <c r="CI684" s="104"/>
      <c r="CJ684" s="105" t="s">
        <v>1070</v>
      </c>
    </row>
    <row r="685" spans="74:88" x14ac:dyDescent="0.2">
      <c r="BV685" s="58" t="s">
        <v>1693</v>
      </c>
      <c r="BW685" s="97"/>
      <c r="BX685" s="110"/>
      <c r="BY685" s="88"/>
      <c r="BZ685" s="99"/>
      <c r="CA685" s="100" t="s">
        <v>2832</v>
      </c>
      <c r="CB685" s="101" t="s">
        <v>1071</v>
      </c>
      <c r="CC685" s="101">
        <v>937</v>
      </c>
      <c r="CD685" s="72">
        <v>19.22</v>
      </c>
      <c r="CE685" s="114"/>
      <c r="CF685" s="101" t="s">
        <v>1137</v>
      </c>
      <c r="CG685" s="101">
        <v>1</v>
      </c>
      <c r="CH685" s="101"/>
      <c r="CI685" s="104"/>
      <c r="CJ685" s="105" t="s">
        <v>1071</v>
      </c>
    </row>
    <row r="686" spans="74:88" x14ac:dyDescent="0.2">
      <c r="BV686" s="58" t="s">
        <v>1695</v>
      </c>
      <c r="BW686" s="97"/>
      <c r="BX686" s="110"/>
      <c r="BY686" s="88"/>
      <c r="BZ686" s="99"/>
      <c r="CA686" s="100" t="s">
        <v>2833</v>
      </c>
      <c r="CB686" s="101" t="s">
        <v>1072</v>
      </c>
      <c r="CC686" s="101">
        <v>938</v>
      </c>
      <c r="CD686" s="72">
        <v>19.39</v>
      </c>
      <c r="CE686" s="114"/>
      <c r="CF686" s="101" t="s">
        <v>1137</v>
      </c>
      <c r="CG686" s="101">
        <v>1</v>
      </c>
      <c r="CH686" s="101"/>
      <c r="CI686" s="104"/>
      <c r="CJ686" s="105" t="s">
        <v>1072</v>
      </c>
    </row>
    <row r="687" spans="74:88" x14ac:dyDescent="0.2">
      <c r="BV687" s="58" t="s">
        <v>1697</v>
      </c>
      <c r="BW687" s="97"/>
      <c r="BX687" s="110"/>
      <c r="BY687" s="88"/>
      <c r="BZ687" s="99"/>
      <c r="CA687" s="100" t="s">
        <v>2834</v>
      </c>
      <c r="CB687" s="101" t="s">
        <v>1073</v>
      </c>
      <c r="CC687" s="101">
        <v>939</v>
      </c>
      <c r="CD687" s="72">
        <v>20.059999999999999</v>
      </c>
      <c r="CE687" s="114"/>
      <c r="CF687" s="101" t="s">
        <v>1137</v>
      </c>
      <c r="CG687" s="101">
        <v>1</v>
      </c>
      <c r="CH687" s="101"/>
      <c r="CI687" s="104"/>
      <c r="CJ687" s="105" t="s">
        <v>1073</v>
      </c>
    </row>
    <row r="688" spans="74:88" x14ac:dyDescent="0.2">
      <c r="BV688" s="58" t="s">
        <v>1699</v>
      </c>
      <c r="BW688" s="97"/>
      <c r="BX688" s="110"/>
      <c r="BY688" s="88"/>
      <c r="BZ688" s="99"/>
      <c r="CA688" s="100" t="s">
        <v>2835</v>
      </c>
      <c r="CB688" s="101" t="s">
        <v>1074</v>
      </c>
      <c r="CC688" s="101">
        <v>940</v>
      </c>
      <c r="CD688" s="72">
        <v>19.39</v>
      </c>
      <c r="CE688" s="114"/>
      <c r="CF688" s="101" t="s">
        <v>1137</v>
      </c>
      <c r="CG688" s="101">
        <v>1</v>
      </c>
      <c r="CH688" s="101"/>
      <c r="CI688" s="104"/>
      <c r="CJ688" s="105" t="s">
        <v>1074</v>
      </c>
    </row>
    <row r="689" spans="73:88" x14ac:dyDescent="0.2">
      <c r="BV689" s="58" t="s">
        <v>1701</v>
      </c>
      <c r="BW689" s="97"/>
      <c r="BX689" s="110"/>
      <c r="BY689" s="88"/>
      <c r="BZ689" s="99"/>
      <c r="CA689" s="100" t="s">
        <v>2836</v>
      </c>
      <c r="CB689" s="101" t="s">
        <v>1075</v>
      </c>
      <c r="CC689" s="101">
        <v>941</v>
      </c>
      <c r="CD689" s="72">
        <v>19.48</v>
      </c>
      <c r="CE689" s="114"/>
      <c r="CF689" s="101" t="s">
        <v>1137</v>
      </c>
      <c r="CG689" s="101">
        <v>1</v>
      </c>
      <c r="CH689" s="101"/>
      <c r="CI689" s="104"/>
      <c r="CJ689" s="105" t="s">
        <v>1075</v>
      </c>
    </row>
    <row r="690" spans="73:88" x14ac:dyDescent="0.2">
      <c r="BV690" s="58" t="s">
        <v>1703</v>
      </c>
      <c r="BW690" s="97"/>
      <c r="BX690" s="110"/>
      <c r="BY690" s="88"/>
      <c r="BZ690" s="99"/>
      <c r="CA690" s="100" t="s">
        <v>2837</v>
      </c>
      <c r="CB690" s="101" t="s">
        <v>1076</v>
      </c>
      <c r="CC690" s="101">
        <v>942</v>
      </c>
      <c r="CD690" s="72">
        <v>20.059999999999999</v>
      </c>
      <c r="CE690" s="114"/>
      <c r="CF690" s="101" t="s">
        <v>1137</v>
      </c>
      <c r="CG690" s="101">
        <v>1</v>
      </c>
      <c r="CH690" s="101"/>
      <c r="CI690" s="104"/>
      <c r="CJ690" s="105" t="s">
        <v>1076</v>
      </c>
    </row>
    <row r="691" spans="73:88" x14ac:dyDescent="0.2">
      <c r="BV691" s="58" t="s">
        <v>1705</v>
      </c>
      <c r="BW691" s="97"/>
      <c r="BX691" s="110"/>
      <c r="BY691" s="88"/>
      <c r="BZ691" s="99"/>
      <c r="CA691" s="100" t="s">
        <v>2838</v>
      </c>
      <c r="CB691" s="101" t="s">
        <v>1077</v>
      </c>
      <c r="CC691" s="101">
        <v>943</v>
      </c>
      <c r="CD691" s="72">
        <v>19.48</v>
      </c>
      <c r="CE691" s="114"/>
      <c r="CF691" s="101" t="s">
        <v>1137</v>
      </c>
      <c r="CG691" s="101">
        <v>1</v>
      </c>
      <c r="CH691" s="101"/>
      <c r="CI691" s="104"/>
      <c r="CJ691" s="105" t="s">
        <v>1077</v>
      </c>
    </row>
    <row r="692" spans="73:88" x14ac:dyDescent="0.2">
      <c r="BU692" s="75"/>
      <c r="BV692" s="58" t="s">
        <v>1239</v>
      </c>
      <c r="BW692" s="97"/>
      <c r="BX692" s="110"/>
      <c r="BY692" s="88"/>
      <c r="BZ692" s="99"/>
      <c r="CA692" s="100" t="s">
        <v>2839</v>
      </c>
      <c r="CB692" s="101" t="s">
        <v>1078</v>
      </c>
      <c r="CC692" s="101">
        <v>944</v>
      </c>
      <c r="CD692" s="72">
        <v>19.39</v>
      </c>
      <c r="CE692" s="114"/>
      <c r="CF692" s="101" t="s">
        <v>1137</v>
      </c>
      <c r="CG692" s="101">
        <v>1</v>
      </c>
      <c r="CH692" s="101"/>
      <c r="CI692" s="104"/>
      <c r="CJ692" s="105" t="s">
        <v>1078</v>
      </c>
    </row>
    <row r="693" spans="73:88" x14ac:dyDescent="0.2">
      <c r="BV693" s="58" t="s">
        <v>1707</v>
      </c>
      <c r="BW693" s="97"/>
      <c r="BX693" s="110"/>
      <c r="BY693" s="88"/>
      <c r="BZ693" s="99"/>
      <c r="CA693" s="100" t="s">
        <v>2840</v>
      </c>
      <c r="CB693" s="101" t="s">
        <v>1079</v>
      </c>
      <c r="CC693" s="101">
        <v>945</v>
      </c>
      <c r="CD693" s="72">
        <v>19.39</v>
      </c>
      <c r="CE693" s="114"/>
      <c r="CF693" s="101" t="s">
        <v>1137</v>
      </c>
      <c r="CG693" s="101">
        <v>1</v>
      </c>
      <c r="CH693" s="101"/>
      <c r="CI693" s="104"/>
      <c r="CJ693" s="105" t="s">
        <v>1079</v>
      </c>
    </row>
    <row r="694" spans="73:88" x14ac:dyDescent="0.2">
      <c r="BV694" s="58" t="s">
        <v>1238</v>
      </c>
      <c r="BW694" s="97"/>
      <c r="BX694" s="110"/>
      <c r="BY694" s="88"/>
      <c r="BZ694" s="99"/>
      <c r="CA694" s="100" t="s">
        <v>2841</v>
      </c>
      <c r="CB694" s="101" t="s">
        <v>1080</v>
      </c>
      <c r="CC694" s="101">
        <v>946</v>
      </c>
      <c r="CD694" s="72">
        <v>19.22</v>
      </c>
      <c r="CE694" s="114"/>
      <c r="CF694" s="101" t="s">
        <v>1137</v>
      </c>
      <c r="CG694" s="101">
        <v>1</v>
      </c>
      <c r="CH694" s="101"/>
      <c r="CI694" s="104"/>
      <c r="CJ694" s="105" t="s">
        <v>1080</v>
      </c>
    </row>
    <row r="695" spans="73:88" x14ac:dyDescent="0.2">
      <c r="BV695" s="58" t="s">
        <v>1709</v>
      </c>
      <c r="BW695" s="97"/>
      <c r="BX695" s="110"/>
      <c r="BY695" s="88"/>
      <c r="BZ695" s="99"/>
      <c r="CA695" s="100" t="s">
        <v>2842</v>
      </c>
      <c r="CB695" s="101" t="s">
        <v>1081</v>
      </c>
      <c r="CC695" s="101">
        <v>947</v>
      </c>
      <c r="CD695" s="72">
        <v>19.22</v>
      </c>
      <c r="CE695" s="114"/>
      <c r="CF695" s="101" t="s">
        <v>1137</v>
      </c>
      <c r="CG695" s="101">
        <v>1</v>
      </c>
      <c r="CH695" s="101"/>
      <c r="CI695" s="104"/>
      <c r="CJ695" s="105" t="s">
        <v>1081</v>
      </c>
    </row>
    <row r="696" spans="73:88" x14ac:dyDescent="0.2">
      <c r="BV696" s="58" t="s">
        <v>1711</v>
      </c>
      <c r="BW696" s="97"/>
      <c r="BX696" s="110"/>
      <c r="BY696" s="88"/>
      <c r="BZ696" s="99"/>
      <c r="CA696" s="100" t="s">
        <v>2843</v>
      </c>
      <c r="CB696" s="101" t="s">
        <v>1082</v>
      </c>
      <c r="CC696" s="101">
        <v>948</v>
      </c>
      <c r="CD696" s="72">
        <v>20.059999999999999</v>
      </c>
      <c r="CE696" s="114"/>
      <c r="CF696" s="101" t="s">
        <v>1137</v>
      </c>
      <c r="CG696" s="101">
        <v>1</v>
      </c>
      <c r="CH696" s="101"/>
      <c r="CI696" s="104"/>
      <c r="CJ696" s="105" t="s">
        <v>1082</v>
      </c>
    </row>
    <row r="697" spans="73:88" x14ac:dyDescent="0.2">
      <c r="BV697" s="58" t="s">
        <v>1713</v>
      </c>
      <c r="BW697" s="97"/>
      <c r="BX697" s="110"/>
      <c r="BY697" s="88"/>
      <c r="BZ697" s="99"/>
      <c r="CA697" s="100" t="s">
        <v>2844</v>
      </c>
      <c r="CB697" s="101" t="s">
        <v>1083</v>
      </c>
      <c r="CC697" s="101">
        <v>949</v>
      </c>
      <c r="CD697" s="72">
        <v>19.22</v>
      </c>
      <c r="CE697" s="114"/>
      <c r="CF697" s="101" t="s">
        <v>1137</v>
      </c>
      <c r="CG697" s="101">
        <v>1</v>
      </c>
      <c r="CH697" s="101"/>
      <c r="CI697" s="104"/>
      <c r="CJ697" s="105" t="s">
        <v>1083</v>
      </c>
    </row>
    <row r="698" spans="73:88" x14ac:dyDescent="0.2">
      <c r="BV698" s="58" t="s">
        <v>1715</v>
      </c>
      <c r="BW698" s="97"/>
      <c r="BX698" s="110"/>
      <c r="BY698" s="88"/>
      <c r="BZ698" s="99"/>
      <c r="CA698" s="100" t="s">
        <v>2845</v>
      </c>
      <c r="CB698" s="101" t="s">
        <v>1084</v>
      </c>
      <c r="CC698" s="101">
        <v>950</v>
      </c>
      <c r="CD698" s="72">
        <v>19.48</v>
      </c>
      <c r="CE698" s="114"/>
      <c r="CF698" s="101" t="s">
        <v>1137</v>
      </c>
      <c r="CG698" s="101">
        <v>1</v>
      </c>
      <c r="CH698" s="101"/>
      <c r="CI698" s="104"/>
      <c r="CJ698" s="105" t="s">
        <v>1084</v>
      </c>
    </row>
    <row r="699" spans="73:88" x14ac:dyDescent="0.2">
      <c r="BV699" s="58" t="s">
        <v>1717</v>
      </c>
      <c r="BW699" s="97"/>
      <c r="BX699" s="110"/>
      <c r="BY699" s="88"/>
      <c r="BZ699" s="99"/>
      <c r="CA699" s="100" t="s">
        <v>2846</v>
      </c>
      <c r="CB699" s="101" t="s">
        <v>1085</v>
      </c>
      <c r="CC699" s="101">
        <v>951</v>
      </c>
      <c r="CD699" s="72">
        <v>19.48</v>
      </c>
      <c r="CE699" s="114"/>
      <c r="CF699" s="101" t="s">
        <v>1137</v>
      </c>
      <c r="CG699" s="101">
        <v>1</v>
      </c>
      <c r="CH699" s="101"/>
      <c r="CI699" s="104"/>
      <c r="CJ699" s="105" t="s">
        <v>1085</v>
      </c>
    </row>
    <row r="700" spans="73:88" x14ac:dyDescent="0.2">
      <c r="BV700" s="58" t="s">
        <v>1719</v>
      </c>
      <c r="BW700" s="97"/>
      <c r="BX700" s="110"/>
      <c r="BY700" s="88"/>
      <c r="BZ700" s="99"/>
      <c r="CA700" s="100" t="s">
        <v>2847</v>
      </c>
      <c r="CB700" s="101" t="s">
        <v>1086</v>
      </c>
      <c r="CC700" s="101">
        <v>952</v>
      </c>
      <c r="CD700" s="72">
        <v>19.22</v>
      </c>
      <c r="CE700" s="114"/>
      <c r="CF700" s="101" t="s">
        <v>1137</v>
      </c>
      <c r="CG700" s="101">
        <v>1</v>
      </c>
      <c r="CH700" s="101"/>
      <c r="CI700" s="104"/>
      <c r="CJ700" s="105" t="s">
        <v>1086</v>
      </c>
    </row>
    <row r="701" spans="73:88" x14ac:dyDescent="0.2">
      <c r="BV701" s="58" t="s">
        <v>1721</v>
      </c>
      <c r="BW701" s="97"/>
      <c r="BX701" s="110"/>
      <c r="BY701" s="88"/>
      <c r="BZ701" s="99"/>
      <c r="CA701" s="100" t="s">
        <v>2848</v>
      </c>
      <c r="CB701" s="101" t="s">
        <v>1087</v>
      </c>
      <c r="CC701" s="101">
        <v>953</v>
      </c>
      <c r="CD701" s="72">
        <v>19.22</v>
      </c>
      <c r="CE701" s="114"/>
      <c r="CF701" s="101" t="s">
        <v>1137</v>
      </c>
      <c r="CG701" s="101">
        <v>1</v>
      </c>
      <c r="CH701" s="101"/>
      <c r="CI701" s="104"/>
      <c r="CJ701" s="105" t="s">
        <v>1087</v>
      </c>
    </row>
    <row r="702" spans="73:88" x14ac:dyDescent="0.2">
      <c r="BV702" s="58" t="s">
        <v>1723</v>
      </c>
      <c r="BW702" s="97"/>
      <c r="BX702" s="110"/>
      <c r="BY702" s="88"/>
      <c r="BZ702" s="99"/>
      <c r="CA702" s="100" t="s">
        <v>2849</v>
      </c>
      <c r="CB702" s="101" t="s">
        <v>1088</v>
      </c>
      <c r="CC702" s="101">
        <v>954</v>
      </c>
      <c r="CD702" s="72">
        <v>20.059999999999999</v>
      </c>
      <c r="CE702" s="114"/>
      <c r="CF702" s="101" t="s">
        <v>1137</v>
      </c>
      <c r="CG702" s="101">
        <v>1</v>
      </c>
      <c r="CH702" s="101"/>
      <c r="CI702" s="104"/>
      <c r="CJ702" s="105" t="s">
        <v>1088</v>
      </c>
    </row>
    <row r="703" spans="73:88" x14ac:dyDescent="0.2">
      <c r="BV703" s="58" t="s">
        <v>1725</v>
      </c>
      <c r="BW703" s="97"/>
      <c r="BX703" s="110"/>
      <c r="BY703" s="88"/>
      <c r="BZ703" s="99"/>
      <c r="CA703" s="100" t="s">
        <v>2850</v>
      </c>
      <c r="CB703" s="101" t="s">
        <v>1089</v>
      </c>
      <c r="CC703" s="101">
        <v>955</v>
      </c>
      <c r="CD703" s="72">
        <v>19.39</v>
      </c>
      <c r="CE703" s="114"/>
      <c r="CF703" s="101" t="s">
        <v>1137</v>
      </c>
      <c r="CG703" s="101">
        <v>1</v>
      </c>
      <c r="CH703" s="101"/>
      <c r="CI703" s="104"/>
      <c r="CJ703" s="105" t="s">
        <v>1089</v>
      </c>
    </row>
    <row r="704" spans="73:88" x14ac:dyDescent="0.2">
      <c r="BV704" s="58" t="s">
        <v>1727</v>
      </c>
      <c r="BW704" s="97"/>
      <c r="BX704" s="110"/>
      <c r="BY704" s="88"/>
      <c r="BZ704" s="99"/>
      <c r="CA704" s="100" t="s">
        <v>2851</v>
      </c>
      <c r="CB704" s="101" t="s">
        <v>1463</v>
      </c>
      <c r="CC704" s="101">
        <v>792</v>
      </c>
      <c r="CD704" s="72">
        <v>20.059999999999999</v>
      </c>
      <c r="CE704" s="114"/>
      <c r="CF704" s="101" t="s">
        <v>1137</v>
      </c>
      <c r="CG704" s="101">
        <v>1</v>
      </c>
      <c r="CH704" s="101"/>
      <c r="CI704" s="104"/>
      <c r="CJ704" s="105" t="s">
        <v>1463</v>
      </c>
    </row>
    <row r="705" spans="74:88" x14ac:dyDescent="0.2">
      <c r="BV705" s="58" t="s">
        <v>1729</v>
      </c>
      <c r="BW705" s="97"/>
      <c r="BX705" s="110"/>
      <c r="BY705" s="88"/>
      <c r="BZ705" s="99"/>
      <c r="CA705" s="100" t="s">
        <v>2852</v>
      </c>
      <c r="CB705" s="101" t="s">
        <v>1464</v>
      </c>
      <c r="CC705" s="101">
        <v>793</v>
      </c>
      <c r="CD705" s="72">
        <v>20.059999999999999</v>
      </c>
      <c r="CE705" s="114"/>
      <c r="CF705" s="101" t="s">
        <v>1137</v>
      </c>
      <c r="CG705" s="101">
        <v>1</v>
      </c>
      <c r="CH705" s="101"/>
      <c r="CI705" s="104"/>
      <c r="CJ705" s="105" t="s">
        <v>1464</v>
      </c>
    </row>
    <row r="706" spans="74:88" x14ac:dyDescent="0.2">
      <c r="BV706" s="58" t="s">
        <v>1731</v>
      </c>
      <c r="BW706" s="97"/>
      <c r="BX706" s="110"/>
      <c r="BY706" s="88"/>
      <c r="BZ706" s="99"/>
      <c r="CA706" s="100" t="s">
        <v>2853</v>
      </c>
      <c r="CB706" s="101" t="s">
        <v>1090</v>
      </c>
      <c r="CC706" s="101">
        <v>956</v>
      </c>
      <c r="CD706" s="72">
        <v>19.39</v>
      </c>
      <c r="CE706" s="114"/>
      <c r="CF706" s="101" t="s">
        <v>1137</v>
      </c>
      <c r="CG706" s="101">
        <v>1</v>
      </c>
      <c r="CH706" s="101"/>
      <c r="CI706" s="104"/>
      <c r="CJ706" s="105" t="s">
        <v>1090</v>
      </c>
    </row>
    <row r="707" spans="74:88" x14ac:dyDescent="0.2">
      <c r="BV707" s="58" t="s">
        <v>1733</v>
      </c>
      <c r="BW707" s="97"/>
      <c r="BX707" s="110"/>
      <c r="BY707" s="88"/>
      <c r="BZ707" s="99"/>
      <c r="CA707" s="100" t="s">
        <v>2854</v>
      </c>
      <c r="CB707" s="101" t="s">
        <v>1091</v>
      </c>
      <c r="CC707" s="101">
        <v>957</v>
      </c>
      <c r="CD707" s="72">
        <v>19.39</v>
      </c>
      <c r="CE707" s="114"/>
      <c r="CF707" s="101" t="s">
        <v>1137</v>
      </c>
      <c r="CG707" s="101">
        <v>1</v>
      </c>
      <c r="CH707" s="101"/>
      <c r="CI707" s="104"/>
      <c r="CJ707" s="105" t="s">
        <v>1091</v>
      </c>
    </row>
    <row r="708" spans="74:88" x14ac:dyDescent="0.2">
      <c r="BV708" s="58" t="s">
        <v>1735</v>
      </c>
      <c r="BW708" s="97"/>
      <c r="BX708" s="110"/>
      <c r="BY708" s="88"/>
      <c r="BZ708" s="99"/>
      <c r="CA708" s="100" t="s">
        <v>2855</v>
      </c>
      <c r="CB708" s="101" t="s">
        <v>1092</v>
      </c>
      <c r="CC708" s="101">
        <v>958</v>
      </c>
      <c r="CD708" s="72">
        <v>19.39</v>
      </c>
      <c r="CE708" s="114"/>
      <c r="CF708" s="101" t="s">
        <v>1137</v>
      </c>
      <c r="CG708" s="101">
        <v>1</v>
      </c>
      <c r="CH708" s="101"/>
      <c r="CI708" s="104"/>
      <c r="CJ708" s="105" t="s">
        <v>1092</v>
      </c>
    </row>
    <row r="709" spans="74:88" x14ac:dyDescent="0.2">
      <c r="BV709" s="58" t="s">
        <v>1737</v>
      </c>
      <c r="BW709" s="97"/>
      <c r="BX709" s="110"/>
      <c r="BY709" s="88"/>
      <c r="BZ709" s="99"/>
      <c r="CA709" s="100" t="s">
        <v>2856</v>
      </c>
      <c r="CB709" s="101" t="s">
        <v>1093</v>
      </c>
      <c r="CC709" s="101">
        <v>959</v>
      </c>
      <c r="CD709" s="72">
        <v>19.22</v>
      </c>
      <c r="CE709" s="114"/>
      <c r="CF709" s="101" t="s">
        <v>1137</v>
      </c>
      <c r="CG709" s="101">
        <v>1</v>
      </c>
      <c r="CH709" s="101"/>
      <c r="CI709" s="104"/>
      <c r="CJ709" s="105" t="s">
        <v>1093</v>
      </c>
    </row>
    <row r="710" spans="74:88" x14ac:dyDescent="0.2">
      <c r="BV710" s="58" t="s">
        <v>1739</v>
      </c>
      <c r="BW710" s="97"/>
      <c r="BX710" s="110"/>
      <c r="BY710" s="88"/>
      <c r="BZ710" s="99"/>
      <c r="CA710" s="100" t="s">
        <v>2857</v>
      </c>
      <c r="CB710" s="101" t="s">
        <v>1094</v>
      </c>
      <c r="CC710" s="101">
        <v>960</v>
      </c>
      <c r="CD710" s="72">
        <v>19.22</v>
      </c>
      <c r="CE710" s="114"/>
      <c r="CF710" s="101" t="s">
        <v>1137</v>
      </c>
      <c r="CG710" s="101">
        <v>1</v>
      </c>
      <c r="CH710" s="101"/>
      <c r="CI710" s="104"/>
      <c r="CJ710" s="105" t="s">
        <v>1094</v>
      </c>
    </row>
    <row r="711" spans="74:88" x14ac:dyDescent="0.2">
      <c r="BV711" s="58" t="s">
        <v>1741</v>
      </c>
      <c r="BW711" s="97"/>
      <c r="BX711" s="110"/>
      <c r="BY711" s="88"/>
      <c r="BZ711" s="99"/>
      <c r="CA711" s="100" t="s">
        <v>2858</v>
      </c>
      <c r="CB711" s="101" t="s">
        <v>1095</v>
      </c>
      <c r="CC711" s="101">
        <v>961</v>
      </c>
      <c r="CD711" s="72">
        <v>19.22</v>
      </c>
      <c r="CE711" s="114"/>
      <c r="CF711" s="101" t="s">
        <v>1137</v>
      </c>
      <c r="CG711" s="101">
        <v>1</v>
      </c>
      <c r="CH711" s="101"/>
      <c r="CI711" s="104"/>
      <c r="CJ711" s="105" t="s">
        <v>1095</v>
      </c>
    </row>
    <row r="712" spans="74:88" x14ac:dyDescent="0.2">
      <c r="BV712" s="58" t="s">
        <v>1743</v>
      </c>
      <c r="BW712" s="97"/>
      <c r="BX712" s="110"/>
      <c r="BY712" s="88"/>
      <c r="BZ712" s="99"/>
      <c r="CA712" s="100" t="s">
        <v>2859</v>
      </c>
      <c r="CB712" s="101" t="s">
        <v>1096</v>
      </c>
      <c r="CC712" s="101">
        <v>962</v>
      </c>
      <c r="CD712" s="72">
        <v>19.39</v>
      </c>
      <c r="CE712" s="114"/>
      <c r="CF712" s="101" t="s">
        <v>1137</v>
      </c>
      <c r="CG712" s="101">
        <v>1</v>
      </c>
      <c r="CH712" s="101"/>
      <c r="CI712" s="104"/>
      <c r="CJ712" s="105" t="s">
        <v>1096</v>
      </c>
    </row>
    <row r="713" spans="74:88" x14ac:dyDescent="0.2">
      <c r="BV713" s="58" t="s">
        <v>1745</v>
      </c>
      <c r="BW713" s="97"/>
      <c r="BX713" s="110"/>
      <c r="BY713" s="88"/>
      <c r="BZ713" s="99"/>
      <c r="CA713" s="100" t="s">
        <v>2860</v>
      </c>
      <c r="CB713" s="101" t="s">
        <v>1097</v>
      </c>
      <c r="CC713" s="101">
        <v>963</v>
      </c>
      <c r="CD713" s="72">
        <v>19.39</v>
      </c>
      <c r="CE713" s="114"/>
      <c r="CF713" s="101" t="s">
        <v>1137</v>
      </c>
      <c r="CG713" s="101">
        <v>1</v>
      </c>
      <c r="CH713" s="101"/>
      <c r="CI713" s="104"/>
      <c r="CJ713" s="105" t="s">
        <v>1097</v>
      </c>
    </row>
    <row r="714" spans="74:88" x14ac:dyDescent="0.2">
      <c r="BV714" s="58" t="s">
        <v>1747</v>
      </c>
      <c r="BW714" s="97"/>
      <c r="BX714" s="110"/>
      <c r="BY714" s="88"/>
      <c r="BZ714" s="99"/>
      <c r="CA714" s="100" t="s">
        <v>2861</v>
      </c>
      <c r="CB714" s="101" t="s">
        <v>1098</v>
      </c>
      <c r="CC714" s="101">
        <v>964</v>
      </c>
      <c r="CD714" s="72">
        <v>19.22</v>
      </c>
      <c r="CE714" s="114"/>
      <c r="CF714" s="101" t="s">
        <v>1137</v>
      </c>
      <c r="CG714" s="101">
        <v>1</v>
      </c>
      <c r="CH714" s="101"/>
      <c r="CI714" s="104"/>
      <c r="CJ714" s="105" t="s">
        <v>1098</v>
      </c>
    </row>
    <row r="715" spans="74:88" x14ac:dyDescent="0.2">
      <c r="BV715" s="58" t="s">
        <v>1749</v>
      </c>
      <c r="BW715" s="97"/>
      <c r="BX715" s="110"/>
      <c r="BY715" s="88"/>
      <c r="BZ715" s="99"/>
      <c r="CA715" s="100" t="s">
        <v>2862</v>
      </c>
      <c r="CB715" s="101" t="s">
        <v>1099</v>
      </c>
      <c r="CC715" s="101">
        <v>965</v>
      </c>
      <c r="CD715" s="72">
        <v>19.39</v>
      </c>
      <c r="CE715" s="114"/>
      <c r="CF715" s="101" t="s">
        <v>1137</v>
      </c>
      <c r="CG715" s="101">
        <v>1</v>
      </c>
      <c r="CH715" s="101"/>
      <c r="CI715" s="104"/>
      <c r="CJ715" s="105" t="s">
        <v>1099</v>
      </c>
    </row>
    <row r="716" spans="74:88" x14ac:dyDescent="0.2">
      <c r="BV716" s="58" t="s">
        <v>1751</v>
      </c>
      <c r="BW716" s="97"/>
      <c r="BX716" s="110"/>
      <c r="BY716" s="88"/>
      <c r="BZ716" s="99"/>
      <c r="CA716" s="100" t="s">
        <v>2863</v>
      </c>
      <c r="CB716" s="101" t="s">
        <v>1100</v>
      </c>
      <c r="CC716" s="101">
        <v>966</v>
      </c>
      <c r="CD716" s="72">
        <v>20.059999999999999</v>
      </c>
      <c r="CE716" s="114"/>
      <c r="CF716" s="101" t="s">
        <v>1137</v>
      </c>
      <c r="CG716" s="101">
        <v>1</v>
      </c>
      <c r="CH716" s="101"/>
      <c r="CI716" s="104"/>
      <c r="CJ716" s="105" t="s">
        <v>1100</v>
      </c>
    </row>
    <row r="717" spans="74:88" x14ac:dyDescent="0.2">
      <c r="BV717" s="58" t="s">
        <v>1753</v>
      </c>
      <c r="BW717" s="97"/>
      <c r="BX717" s="110"/>
      <c r="BY717" s="88"/>
      <c r="BZ717" s="99"/>
      <c r="CA717" s="100" t="s">
        <v>2864</v>
      </c>
      <c r="CB717" s="101" t="s">
        <v>1101</v>
      </c>
      <c r="CC717" s="101">
        <v>967</v>
      </c>
      <c r="CD717" s="72">
        <v>19.22</v>
      </c>
      <c r="CE717" s="114"/>
      <c r="CF717" s="101" t="s">
        <v>1137</v>
      </c>
      <c r="CG717" s="101">
        <v>1</v>
      </c>
      <c r="CH717" s="101"/>
      <c r="CI717" s="104"/>
      <c r="CJ717" s="105" t="s">
        <v>1101</v>
      </c>
    </row>
    <row r="718" spans="74:88" x14ac:dyDescent="0.2">
      <c r="BV718" s="58" t="s">
        <v>1755</v>
      </c>
      <c r="BW718" s="97"/>
      <c r="BX718" s="110"/>
      <c r="BY718" s="88"/>
      <c r="BZ718" s="99"/>
      <c r="CA718" s="100" t="s">
        <v>2865</v>
      </c>
      <c r="CB718" s="101" t="s">
        <v>1102</v>
      </c>
      <c r="CC718" s="101">
        <v>968</v>
      </c>
      <c r="CD718" s="72">
        <v>19.22</v>
      </c>
      <c r="CE718" s="114"/>
      <c r="CF718" s="101" t="s">
        <v>1137</v>
      </c>
      <c r="CG718" s="101">
        <v>1</v>
      </c>
      <c r="CH718" s="101"/>
      <c r="CI718" s="104"/>
      <c r="CJ718" s="105" t="s">
        <v>1102</v>
      </c>
    </row>
    <row r="719" spans="74:88" x14ac:dyDescent="0.2">
      <c r="BV719" s="58" t="s">
        <v>1757</v>
      </c>
      <c r="BW719" s="97"/>
      <c r="BX719" s="110"/>
      <c r="BY719" s="88"/>
      <c r="BZ719" s="99"/>
      <c r="CA719" s="100" t="s">
        <v>2866</v>
      </c>
      <c r="CB719" s="101" t="s">
        <v>1103</v>
      </c>
      <c r="CC719" s="101">
        <v>969</v>
      </c>
      <c r="CD719" s="72">
        <v>19.22</v>
      </c>
      <c r="CE719" s="114"/>
      <c r="CF719" s="101" t="s">
        <v>1137</v>
      </c>
      <c r="CG719" s="101">
        <v>1</v>
      </c>
      <c r="CH719" s="101"/>
      <c r="CI719" s="104"/>
      <c r="CJ719" s="105" t="s">
        <v>1103</v>
      </c>
    </row>
    <row r="720" spans="74:88" x14ac:dyDescent="0.2">
      <c r="BV720" s="58" t="s">
        <v>1759</v>
      </c>
      <c r="BW720" s="97"/>
      <c r="BX720" s="110"/>
      <c r="BY720" s="88"/>
      <c r="BZ720" s="99"/>
      <c r="CA720" s="100" t="s">
        <v>2867</v>
      </c>
      <c r="CB720" s="101" t="s">
        <v>1104</v>
      </c>
      <c r="CC720" s="101">
        <v>970</v>
      </c>
      <c r="CD720" s="72">
        <v>19.39</v>
      </c>
      <c r="CE720" s="114"/>
      <c r="CF720" s="101" t="s">
        <v>1137</v>
      </c>
      <c r="CG720" s="101">
        <v>1</v>
      </c>
      <c r="CH720" s="101"/>
      <c r="CI720" s="104"/>
      <c r="CJ720" s="105" t="s">
        <v>1104</v>
      </c>
    </row>
    <row r="721" spans="74:88" x14ac:dyDescent="0.2">
      <c r="BV721" s="58" t="s">
        <v>1761</v>
      </c>
      <c r="BW721" s="97"/>
      <c r="BX721" s="110"/>
      <c r="BY721" s="88"/>
      <c r="BZ721" s="99"/>
      <c r="CA721" s="100" t="s">
        <v>2868</v>
      </c>
      <c r="CB721" s="101" t="s">
        <v>1105</v>
      </c>
      <c r="CC721" s="101">
        <v>971</v>
      </c>
      <c r="CD721" s="72">
        <v>19.39</v>
      </c>
      <c r="CE721" s="114"/>
      <c r="CF721" s="101" t="s">
        <v>1137</v>
      </c>
      <c r="CG721" s="101">
        <v>1</v>
      </c>
      <c r="CH721" s="101"/>
      <c r="CI721" s="104"/>
      <c r="CJ721" s="105" t="s">
        <v>1105</v>
      </c>
    </row>
    <row r="722" spans="74:88" x14ac:dyDescent="0.2">
      <c r="BV722" s="58" t="s">
        <v>1763</v>
      </c>
      <c r="BW722" s="97"/>
      <c r="BX722" s="110"/>
      <c r="BY722" s="88"/>
      <c r="BZ722" s="99"/>
      <c r="CA722" s="100" t="s">
        <v>2869</v>
      </c>
      <c r="CB722" s="101" t="s">
        <v>1106</v>
      </c>
      <c r="CC722" s="101">
        <v>972</v>
      </c>
      <c r="CD722" s="72">
        <v>19.39</v>
      </c>
      <c r="CE722" s="114"/>
      <c r="CF722" s="101" t="s">
        <v>1137</v>
      </c>
      <c r="CG722" s="101">
        <v>1</v>
      </c>
      <c r="CH722" s="101"/>
      <c r="CI722" s="104"/>
      <c r="CJ722" s="105" t="s">
        <v>1106</v>
      </c>
    </row>
    <row r="723" spans="74:88" x14ac:dyDescent="0.2">
      <c r="BV723" s="58" t="s">
        <v>1765</v>
      </c>
      <c r="BW723" s="97"/>
      <c r="BX723" s="110"/>
      <c r="BY723" s="88"/>
      <c r="BZ723" s="99"/>
      <c r="CA723" s="100" t="s">
        <v>2870</v>
      </c>
      <c r="CB723" s="101" t="s">
        <v>1107</v>
      </c>
      <c r="CC723" s="101">
        <v>973</v>
      </c>
      <c r="CD723" s="72">
        <v>20.059999999999999</v>
      </c>
      <c r="CE723" s="114"/>
      <c r="CF723" s="101" t="s">
        <v>1137</v>
      </c>
      <c r="CG723" s="101">
        <v>1</v>
      </c>
      <c r="CH723" s="101"/>
      <c r="CI723" s="104"/>
      <c r="CJ723" s="105" t="s">
        <v>1107</v>
      </c>
    </row>
    <row r="724" spans="74:88" x14ac:dyDescent="0.2">
      <c r="BV724" s="58" t="s">
        <v>1767</v>
      </c>
      <c r="BW724" s="97"/>
      <c r="BX724" s="110"/>
      <c r="BY724" s="88"/>
      <c r="BZ724" s="99"/>
      <c r="CA724" s="100" t="s">
        <v>2871</v>
      </c>
      <c r="CB724" s="101" t="s">
        <v>1108</v>
      </c>
      <c r="CC724" s="101">
        <v>974</v>
      </c>
      <c r="CD724" s="72">
        <v>19.39</v>
      </c>
      <c r="CE724" s="114"/>
      <c r="CF724" s="101" t="s">
        <v>1137</v>
      </c>
      <c r="CG724" s="101">
        <v>1</v>
      </c>
      <c r="CH724" s="101"/>
      <c r="CI724" s="104"/>
      <c r="CJ724" s="105" t="s">
        <v>1108</v>
      </c>
    </row>
    <row r="725" spans="74:88" x14ac:dyDescent="0.2">
      <c r="BV725" s="58" t="s">
        <v>1769</v>
      </c>
      <c r="BW725" s="97"/>
      <c r="BX725" s="110"/>
      <c r="BY725" s="88"/>
      <c r="BZ725" s="99"/>
      <c r="CA725" s="100" t="s">
        <v>2872</v>
      </c>
      <c r="CB725" s="101" t="s">
        <v>1109</v>
      </c>
      <c r="CC725" s="101">
        <v>975</v>
      </c>
      <c r="CD725" s="72">
        <v>19.48</v>
      </c>
      <c r="CE725" s="114"/>
      <c r="CF725" s="101" t="s">
        <v>1137</v>
      </c>
      <c r="CG725" s="101">
        <v>1</v>
      </c>
      <c r="CH725" s="101"/>
      <c r="CI725" s="104"/>
      <c r="CJ725" s="105" t="s">
        <v>1109</v>
      </c>
    </row>
    <row r="726" spans="74:88" x14ac:dyDescent="0.2">
      <c r="BV726" s="58" t="s">
        <v>1771</v>
      </c>
      <c r="BW726" s="97"/>
      <c r="BX726" s="110"/>
      <c r="BY726" s="88"/>
      <c r="BZ726" s="99"/>
      <c r="CA726" s="100" t="s">
        <v>2873</v>
      </c>
      <c r="CB726" s="101" t="s">
        <v>1110</v>
      </c>
      <c r="CC726" s="101">
        <v>976</v>
      </c>
      <c r="CD726" s="72">
        <v>19.48</v>
      </c>
      <c r="CE726" s="114"/>
      <c r="CF726" s="101" t="s">
        <v>1137</v>
      </c>
      <c r="CG726" s="101">
        <v>1</v>
      </c>
      <c r="CH726" s="101"/>
      <c r="CI726" s="104"/>
      <c r="CJ726" s="105" t="s">
        <v>1110</v>
      </c>
    </row>
    <row r="727" spans="74:88" x14ac:dyDescent="0.2">
      <c r="BV727" s="58" t="s">
        <v>1773</v>
      </c>
      <c r="BW727" s="97"/>
      <c r="BX727" s="110"/>
      <c r="BY727" s="88"/>
      <c r="BZ727" s="99"/>
      <c r="CA727" s="100" t="s">
        <v>2874</v>
      </c>
      <c r="CB727" s="101" t="s">
        <v>1111</v>
      </c>
      <c r="CC727" s="101">
        <v>977</v>
      </c>
      <c r="CD727" s="72">
        <v>19.22</v>
      </c>
      <c r="CE727" s="114"/>
      <c r="CF727" s="101" t="s">
        <v>1137</v>
      </c>
      <c r="CG727" s="101">
        <v>1</v>
      </c>
      <c r="CH727" s="101"/>
      <c r="CI727" s="104"/>
      <c r="CJ727" s="105" t="s">
        <v>1111</v>
      </c>
    </row>
    <row r="728" spans="74:88" x14ac:dyDescent="0.2">
      <c r="BV728" s="58" t="s">
        <v>1775</v>
      </c>
      <c r="BW728" s="97"/>
      <c r="BX728" s="110"/>
      <c r="BY728" s="88"/>
      <c r="BZ728" s="99"/>
      <c r="CA728" s="100" t="s">
        <v>2875</v>
      </c>
      <c r="CB728" s="101" t="s">
        <v>1112</v>
      </c>
      <c r="CC728" s="101">
        <v>978</v>
      </c>
      <c r="CD728" s="72">
        <v>32.119999999999997</v>
      </c>
      <c r="CE728" s="114"/>
      <c r="CF728" s="101" t="s">
        <v>1137</v>
      </c>
      <c r="CG728" s="101">
        <v>1</v>
      </c>
      <c r="CH728" s="101"/>
      <c r="CI728" s="104"/>
      <c r="CJ728" s="105" t="s">
        <v>1112</v>
      </c>
    </row>
    <row r="729" spans="74:88" x14ac:dyDescent="0.2">
      <c r="BV729" s="58" t="s">
        <v>1777</v>
      </c>
      <c r="BW729" s="97"/>
      <c r="BX729" s="110"/>
      <c r="BY729" s="88"/>
      <c r="BZ729" s="99"/>
      <c r="CA729" s="100" t="s">
        <v>2876</v>
      </c>
      <c r="CB729" s="101" t="s">
        <v>1113</v>
      </c>
      <c r="CC729" s="101">
        <v>979</v>
      </c>
      <c r="CD729" s="72">
        <v>32.119999999999997</v>
      </c>
      <c r="CE729" s="114"/>
      <c r="CF729" s="101" t="s">
        <v>1137</v>
      </c>
      <c r="CG729" s="101">
        <v>1</v>
      </c>
      <c r="CH729" s="101"/>
      <c r="CI729" s="104"/>
      <c r="CJ729" s="105" t="s">
        <v>1113</v>
      </c>
    </row>
    <row r="730" spans="74:88" x14ac:dyDescent="0.2">
      <c r="BV730" s="58" t="s">
        <v>1779</v>
      </c>
      <c r="BW730" s="97"/>
      <c r="BX730" s="110"/>
      <c r="BY730" s="88"/>
      <c r="BZ730" s="99"/>
      <c r="CA730" s="100" t="s">
        <v>2877</v>
      </c>
      <c r="CB730" s="101" t="s">
        <v>1114</v>
      </c>
      <c r="CC730" s="101">
        <v>980</v>
      </c>
      <c r="CD730" s="72">
        <v>19.39</v>
      </c>
      <c r="CE730" s="114"/>
      <c r="CF730" s="101" t="s">
        <v>1137</v>
      </c>
      <c r="CG730" s="101">
        <v>1</v>
      </c>
      <c r="CH730" s="101"/>
      <c r="CI730" s="104"/>
      <c r="CJ730" s="105" t="s">
        <v>1114</v>
      </c>
    </row>
    <row r="731" spans="74:88" x14ac:dyDescent="0.2">
      <c r="BV731" s="58" t="s">
        <v>1781</v>
      </c>
      <c r="BW731" s="97"/>
      <c r="BX731" s="110"/>
      <c r="BY731" s="88"/>
      <c r="BZ731" s="99"/>
      <c r="CA731" s="100" t="s">
        <v>2878</v>
      </c>
      <c r="CB731" s="101" t="s">
        <v>1115</v>
      </c>
      <c r="CC731" s="101">
        <v>981</v>
      </c>
      <c r="CD731" s="72">
        <v>19.39</v>
      </c>
      <c r="CE731" s="114"/>
      <c r="CF731" s="101" t="s">
        <v>1137</v>
      </c>
      <c r="CG731" s="101">
        <v>1</v>
      </c>
      <c r="CH731" s="101"/>
      <c r="CI731" s="104"/>
      <c r="CJ731" s="105" t="s">
        <v>1115</v>
      </c>
    </row>
    <row r="732" spans="74:88" x14ac:dyDescent="0.2">
      <c r="BV732" s="58" t="s">
        <v>1783</v>
      </c>
      <c r="BW732" s="97"/>
      <c r="BX732" s="110"/>
      <c r="BY732" s="88"/>
      <c r="BZ732" s="99"/>
      <c r="CA732" s="100" t="s">
        <v>2879</v>
      </c>
      <c r="CB732" s="101" t="s">
        <v>1116</v>
      </c>
      <c r="CC732" s="101">
        <v>982</v>
      </c>
      <c r="CD732" s="72">
        <v>18.89</v>
      </c>
      <c r="CE732" s="114"/>
      <c r="CF732" s="101" t="s">
        <v>1137</v>
      </c>
      <c r="CG732" s="101">
        <v>1</v>
      </c>
      <c r="CH732" s="101"/>
      <c r="CI732" s="104"/>
      <c r="CJ732" s="105" t="s">
        <v>1116</v>
      </c>
    </row>
    <row r="733" spans="74:88" x14ac:dyDescent="0.2">
      <c r="BV733" s="58" t="s">
        <v>1785</v>
      </c>
      <c r="BW733" s="97"/>
      <c r="BX733" s="110"/>
      <c r="BY733" s="88"/>
      <c r="BZ733" s="99"/>
      <c r="CA733" s="100" t="s">
        <v>2880</v>
      </c>
      <c r="CB733" s="101" t="s">
        <v>1117</v>
      </c>
      <c r="CC733" s="101">
        <v>983</v>
      </c>
      <c r="CD733" s="72">
        <v>19.39</v>
      </c>
      <c r="CE733" s="114"/>
      <c r="CF733" s="101" t="s">
        <v>1137</v>
      </c>
      <c r="CG733" s="101">
        <v>1</v>
      </c>
      <c r="CH733" s="101"/>
      <c r="CI733" s="104"/>
      <c r="CJ733" s="105" t="s">
        <v>1117</v>
      </c>
    </row>
    <row r="734" spans="74:88" x14ac:dyDescent="0.2">
      <c r="BV734" s="58" t="s">
        <v>1787</v>
      </c>
      <c r="BW734" s="97"/>
      <c r="BX734" s="110"/>
      <c r="BY734" s="88"/>
      <c r="BZ734" s="99"/>
      <c r="CA734" s="100" t="s">
        <v>2881</v>
      </c>
      <c r="CB734" s="101" t="s">
        <v>1118</v>
      </c>
      <c r="CC734" s="101">
        <v>984</v>
      </c>
      <c r="CD734" s="72">
        <v>18.89</v>
      </c>
      <c r="CE734" s="114"/>
      <c r="CF734" s="101" t="s">
        <v>1137</v>
      </c>
      <c r="CG734" s="101">
        <v>1</v>
      </c>
      <c r="CH734" s="101"/>
      <c r="CI734" s="104"/>
      <c r="CJ734" s="105" t="s">
        <v>1118</v>
      </c>
    </row>
    <row r="735" spans="74:88" x14ac:dyDescent="0.2">
      <c r="BV735" s="58" t="s">
        <v>1789</v>
      </c>
      <c r="BW735" s="97"/>
      <c r="BX735" s="110"/>
      <c r="BY735" s="88"/>
      <c r="BZ735" s="99"/>
      <c r="CA735" s="100" t="s">
        <v>2882</v>
      </c>
      <c r="CB735" s="101" t="s">
        <v>1119</v>
      </c>
      <c r="CC735" s="101">
        <v>985</v>
      </c>
      <c r="CD735" s="72">
        <v>19.22</v>
      </c>
      <c r="CE735" s="114"/>
      <c r="CF735" s="101" t="s">
        <v>1137</v>
      </c>
      <c r="CG735" s="101">
        <v>1</v>
      </c>
      <c r="CH735" s="101"/>
      <c r="CI735" s="104"/>
      <c r="CJ735" s="105" t="s">
        <v>1119</v>
      </c>
    </row>
    <row r="736" spans="74:88" x14ac:dyDescent="0.2">
      <c r="BV736" s="58" t="s">
        <v>1791</v>
      </c>
      <c r="BW736" s="97"/>
      <c r="BX736" s="110"/>
      <c r="BY736" s="88"/>
      <c r="BZ736" s="99"/>
      <c r="CA736" s="100" t="s">
        <v>2883</v>
      </c>
      <c r="CB736" s="101" t="s">
        <v>1120</v>
      </c>
      <c r="CC736" s="101">
        <v>986</v>
      </c>
      <c r="CD736" s="72">
        <v>32.119999999999997</v>
      </c>
      <c r="CE736" s="114"/>
      <c r="CF736" s="101" t="s">
        <v>1137</v>
      </c>
      <c r="CG736" s="101">
        <v>1</v>
      </c>
      <c r="CH736" s="101"/>
      <c r="CI736" s="104"/>
      <c r="CJ736" s="105" t="s">
        <v>1120</v>
      </c>
    </row>
    <row r="737" spans="74:88" x14ac:dyDescent="0.2">
      <c r="BV737" s="58" t="s">
        <v>1793</v>
      </c>
      <c r="BW737" s="97"/>
      <c r="BX737" s="110"/>
      <c r="BY737" s="88"/>
      <c r="BZ737" s="99"/>
      <c r="CA737" s="100" t="s">
        <v>2884</v>
      </c>
      <c r="CB737" s="101" t="s">
        <v>1121</v>
      </c>
      <c r="CC737" s="101">
        <v>987</v>
      </c>
      <c r="CD737" s="72">
        <v>32.119999999999997</v>
      </c>
      <c r="CE737" s="114"/>
      <c r="CF737" s="101" t="s">
        <v>1137</v>
      </c>
      <c r="CG737" s="101">
        <v>1</v>
      </c>
      <c r="CH737" s="101"/>
      <c r="CI737" s="104"/>
      <c r="CJ737" s="105" t="s">
        <v>1121</v>
      </c>
    </row>
    <row r="738" spans="74:88" x14ac:dyDescent="0.2">
      <c r="BV738" s="58" t="s">
        <v>1795</v>
      </c>
      <c r="BW738" s="97"/>
      <c r="BX738" s="110"/>
      <c r="BY738" s="88"/>
      <c r="BZ738" s="99"/>
      <c r="CA738" s="100" t="s">
        <v>2885</v>
      </c>
      <c r="CB738" s="101" t="s">
        <v>1122</v>
      </c>
      <c r="CC738" s="101">
        <v>988</v>
      </c>
      <c r="CD738" s="72">
        <v>19.22</v>
      </c>
      <c r="CE738" s="114"/>
      <c r="CF738" s="101" t="s">
        <v>1137</v>
      </c>
      <c r="CG738" s="101">
        <v>1</v>
      </c>
      <c r="CH738" s="101"/>
      <c r="CI738" s="104"/>
      <c r="CJ738" s="105" t="s">
        <v>1122</v>
      </c>
    </row>
    <row r="739" spans="74:88" x14ac:dyDescent="0.2">
      <c r="BV739" s="58" t="s">
        <v>1797</v>
      </c>
      <c r="BW739" s="97"/>
      <c r="BX739" s="110"/>
      <c r="BY739" s="88"/>
      <c r="BZ739" s="99"/>
      <c r="CA739" s="100" t="s">
        <v>2886</v>
      </c>
      <c r="CB739" s="101" t="s">
        <v>1123</v>
      </c>
      <c r="CC739" s="101">
        <v>989</v>
      </c>
      <c r="CD739" s="72">
        <v>19.39</v>
      </c>
      <c r="CE739" s="114"/>
      <c r="CF739" s="101" t="s">
        <v>1137</v>
      </c>
      <c r="CG739" s="101">
        <v>1</v>
      </c>
      <c r="CH739" s="101"/>
      <c r="CI739" s="104"/>
      <c r="CJ739" s="105" t="s">
        <v>1123</v>
      </c>
    </row>
    <row r="740" spans="74:88" x14ac:dyDescent="0.2">
      <c r="BV740" s="58" t="s">
        <v>1799</v>
      </c>
      <c r="BW740" s="97"/>
      <c r="BX740" s="110"/>
      <c r="BY740" s="88"/>
      <c r="BZ740" s="99"/>
      <c r="CA740" s="100" t="s">
        <v>2887</v>
      </c>
      <c r="CB740" s="101" t="s">
        <v>1124</v>
      </c>
      <c r="CC740" s="101">
        <v>990</v>
      </c>
      <c r="CD740" s="72">
        <v>19.22</v>
      </c>
      <c r="CE740" s="114"/>
      <c r="CF740" s="101" t="s">
        <v>1137</v>
      </c>
      <c r="CG740" s="101">
        <v>1</v>
      </c>
      <c r="CH740" s="101"/>
      <c r="CI740" s="104"/>
      <c r="CJ740" s="105" t="s">
        <v>1124</v>
      </c>
    </row>
    <row r="741" spans="74:88" x14ac:dyDescent="0.2">
      <c r="BV741" s="58" t="s">
        <v>1801</v>
      </c>
      <c r="BW741" s="97"/>
      <c r="BX741" s="110"/>
      <c r="BY741" s="88"/>
      <c r="BZ741" s="99"/>
      <c r="CA741" s="100" t="s">
        <v>2888</v>
      </c>
      <c r="CB741" s="101" t="s">
        <v>1125</v>
      </c>
      <c r="CC741" s="101">
        <v>991</v>
      </c>
      <c r="CD741" s="72">
        <v>19.22</v>
      </c>
      <c r="CE741" s="114"/>
      <c r="CF741" s="101" t="s">
        <v>1137</v>
      </c>
      <c r="CG741" s="101">
        <v>1</v>
      </c>
      <c r="CH741" s="101"/>
      <c r="CI741" s="104"/>
      <c r="CJ741" s="105" t="s">
        <v>1125</v>
      </c>
    </row>
    <row r="742" spans="74:88" x14ac:dyDescent="0.2">
      <c r="BV742" s="58" t="s">
        <v>1803</v>
      </c>
      <c r="BW742" s="97"/>
      <c r="BX742" s="110"/>
      <c r="BY742" s="88"/>
      <c r="BZ742" s="99"/>
      <c r="CA742" s="100" t="s">
        <v>2889</v>
      </c>
      <c r="CB742" s="101" t="s">
        <v>1126</v>
      </c>
      <c r="CC742" s="101">
        <v>992</v>
      </c>
      <c r="CD742" s="72">
        <v>19.48</v>
      </c>
      <c r="CE742" s="114"/>
      <c r="CF742" s="101" t="s">
        <v>1137</v>
      </c>
      <c r="CG742" s="101">
        <v>1</v>
      </c>
      <c r="CH742" s="101"/>
      <c r="CI742" s="104"/>
      <c r="CJ742" s="105" t="s">
        <v>1126</v>
      </c>
    </row>
    <row r="743" spans="74:88" x14ac:dyDescent="0.2">
      <c r="BV743" s="58" t="s">
        <v>1805</v>
      </c>
      <c r="BW743" s="97"/>
      <c r="BX743" s="110"/>
      <c r="BY743" s="88"/>
      <c r="BZ743" s="99"/>
      <c r="CA743" s="100" t="s">
        <v>2890</v>
      </c>
      <c r="CB743" s="101" t="s">
        <v>1127</v>
      </c>
      <c r="CC743" s="101">
        <v>993</v>
      </c>
      <c r="CD743" s="72">
        <v>19.48</v>
      </c>
      <c r="CE743" s="114"/>
      <c r="CF743" s="101" t="s">
        <v>1137</v>
      </c>
      <c r="CG743" s="101">
        <v>1</v>
      </c>
      <c r="CH743" s="101"/>
      <c r="CI743" s="104"/>
      <c r="CJ743" s="105" t="s">
        <v>1127</v>
      </c>
    </row>
    <row r="744" spans="74:88" x14ac:dyDescent="0.2">
      <c r="BV744" s="58" t="s">
        <v>1807</v>
      </c>
      <c r="BW744" s="97"/>
      <c r="BX744" s="110"/>
      <c r="BY744" s="88"/>
      <c r="BZ744" s="99"/>
      <c r="CA744" s="100" t="s">
        <v>2891</v>
      </c>
      <c r="CB744" s="101" t="s">
        <v>1128</v>
      </c>
      <c r="CC744" s="101">
        <v>994</v>
      </c>
      <c r="CD744" s="72">
        <v>20.059999999999999</v>
      </c>
      <c r="CE744" s="114"/>
      <c r="CF744" s="101" t="s">
        <v>1137</v>
      </c>
      <c r="CG744" s="101">
        <v>1</v>
      </c>
      <c r="CH744" s="101"/>
      <c r="CI744" s="104"/>
      <c r="CJ744" s="105" t="s">
        <v>1128</v>
      </c>
    </row>
    <row r="745" spans="74:88" x14ac:dyDescent="0.2">
      <c r="BV745" s="58" t="s">
        <v>1809</v>
      </c>
      <c r="BW745" s="97"/>
      <c r="BX745" s="110"/>
      <c r="BY745" s="88"/>
      <c r="BZ745" s="99"/>
      <c r="CA745" s="100" t="s">
        <v>2892</v>
      </c>
      <c r="CB745" s="101" t="s">
        <v>1129</v>
      </c>
      <c r="CC745" s="101">
        <v>995</v>
      </c>
      <c r="CD745" s="72">
        <v>20.059999999999999</v>
      </c>
      <c r="CE745" s="114"/>
      <c r="CF745" s="101" t="s">
        <v>1137</v>
      </c>
      <c r="CG745" s="101">
        <v>1</v>
      </c>
      <c r="CH745" s="101"/>
      <c r="CI745" s="104"/>
      <c r="CJ745" s="105" t="s">
        <v>1129</v>
      </c>
    </row>
    <row r="746" spans="74:88" x14ac:dyDescent="0.2">
      <c r="BV746" s="58" t="s">
        <v>1811</v>
      </c>
      <c r="BW746" s="97"/>
      <c r="BX746" s="110"/>
      <c r="BY746" s="88"/>
      <c r="BZ746" s="99"/>
      <c r="CA746" s="100" t="s">
        <v>2893</v>
      </c>
      <c r="CB746" s="101" t="s">
        <v>1130</v>
      </c>
      <c r="CC746" s="101">
        <v>996</v>
      </c>
      <c r="CD746" s="72">
        <v>19.39</v>
      </c>
      <c r="CE746" s="114"/>
      <c r="CF746" s="101" t="s">
        <v>1137</v>
      </c>
      <c r="CG746" s="101">
        <v>1</v>
      </c>
      <c r="CH746" s="101"/>
      <c r="CI746" s="104"/>
      <c r="CJ746" s="105" t="s">
        <v>1130</v>
      </c>
    </row>
    <row r="747" spans="74:88" x14ac:dyDescent="0.2">
      <c r="BV747" s="58" t="s">
        <v>1813</v>
      </c>
      <c r="BW747" s="97"/>
      <c r="BX747" s="110"/>
      <c r="BY747" s="88"/>
      <c r="BZ747" s="99"/>
      <c r="CA747" s="100" t="s">
        <v>2894</v>
      </c>
      <c r="CB747" s="101" t="s">
        <v>1131</v>
      </c>
      <c r="CC747" s="101">
        <v>997</v>
      </c>
      <c r="CD747" s="72">
        <v>19.22</v>
      </c>
      <c r="CE747" s="114"/>
      <c r="CF747" s="101" t="s">
        <v>1137</v>
      </c>
      <c r="CG747" s="101">
        <v>1</v>
      </c>
      <c r="CH747" s="101"/>
      <c r="CI747" s="104"/>
      <c r="CJ747" s="105" t="s">
        <v>1131</v>
      </c>
    </row>
    <row r="748" spans="74:88" x14ac:dyDescent="0.2">
      <c r="BV748" s="58" t="s">
        <v>1815</v>
      </c>
      <c r="BW748" s="97"/>
      <c r="BX748" s="110"/>
      <c r="BY748" s="88"/>
      <c r="BZ748" s="99"/>
      <c r="CA748" s="100" t="s">
        <v>2895</v>
      </c>
      <c r="CB748" s="101" t="s">
        <v>1132</v>
      </c>
      <c r="CC748" s="101">
        <v>998</v>
      </c>
      <c r="CD748" s="72">
        <v>19.39</v>
      </c>
      <c r="CE748" s="114"/>
      <c r="CF748" s="101" t="s">
        <v>1137</v>
      </c>
      <c r="CG748" s="101">
        <v>1</v>
      </c>
      <c r="CH748" s="101"/>
      <c r="CI748" s="104"/>
      <c r="CJ748" s="105" t="s">
        <v>1132</v>
      </c>
    </row>
    <row r="749" spans="74:88" x14ac:dyDescent="0.2">
      <c r="BV749" s="58" t="s">
        <v>1817</v>
      </c>
    </row>
    <row r="750" spans="74:88" x14ac:dyDescent="0.2">
      <c r="BV750" s="58" t="s">
        <v>1819</v>
      </c>
    </row>
    <row r="751" spans="74:88" x14ac:dyDescent="0.2">
      <c r="BV751" s="58" t="s">
        <v>1821</v>
      </c>
    </row>
    <row r="752" spans="74:88" x14ac:dyDescent="0.2">
      <c r="BV752" s="58" t="s">
        <v>1823</v>
      </c>
    </row>
    <row r="753" spans="74:74" x14ac:dyDescent="0.2">
      <c r="BV753" s="58" t="s">
        <v>1825</v>
      </c>
    </row>
    <row r="754" spans="74:74" x14ac:dyDescent="0.2">
      <c r="BV754" s="58" t="s">
        <v>1827</v>
      </c>
    </row>
    <row r="755" spans="74:74" x14ac:dyDescent="0.2">
      <c r="BV755" s="58" t="s">
        <v>1829</v>
      </c>
    </row>
    <row r="756" spans="74:74" x14ac:dyDescent="0.2">
      <c r="BV756" s="58" t="s">
        <v>1831</v>
      </c>
    </row>
    <row r="757" spans="74:74" x14ac:dyDescent="0.2">
      <c r="BV757" s="58" t="s">
        <v>1833</v>
      </c>
    </row>
    <row r="758" spans="74:74" x14ac:dyDescent="0.2">
      <c r="BV758" s="58" t="s">
        <v>1835</v>
      </c>
    </row>
    <row r="759" spans="74:74" x14ac:dyDescent="0.2">
      <c r="BV759" s="58" t="s">
        <v>1837</v>
      </c>
    </row>
    <row r="760" spans="74:74" x14ac:dyDescent="0.2">
      <c r="BV760" s="58" t="s">
        <v>1839</v>
      </c>
    </row>
    <row r="761" spans="74:74" x14ac:dyDescent="0.2">
      <c r="BV761" s="58" t="s">
        <v>1841</v>
      </c>
    </row>
    <row r="762" spans="74:74" x14ac:dyDescent="0.2">
      <c r="BV762" s="58" t="s">
        <v>1843</v>
      </c>
    </row>
    <row r="763" spans="74:74" x14ac:dyDescent="0.2">
      <c r="BV763" s="58" t="s">
        <v>1845</v>
      </c>
    </row>
    <row r="764" spans="74:74" x14ac:dyDescent="0.2">
      <c r="BV764" s="58" t="s">
        <v>1847</v>
      </c>
    </row>
    <row r="765" spans="74:74" x14ac:dyDescent="0.2">
      <c r="BV765" s="58" t="s">
        <v>1849</v>
      </c>
    </row>
    <row r="766" spans="74:74" x14ac:dyDescent="0.2">
      <c r="BV766" s="58" t="s">
        <v>1851</v>
      </c>
    </row>
    <row r="767" spans="74:74" x14ac:dyDescent="0.2">
      <c r="BV767" s="58" t="s">
        <v>1853</v>
      </c>
    </row>
    <row r="768" spans="74:74" x14ac:dyDescent="0.2">
      <c r="BV768" s="58" t="s">
        <v>1855</v>
      </c>
    </row>
    <row r="769" spans="74:74" x14ac:dyDescent="0.2">
      <c r="BV769" s="58" t="s">
        <v>1857</v>
      </c>
    </row>
    <row r="770" spans="74:74" x14ac:dyDescent="0.2">
      <c r="BV770" s="58" t="s">
        <v>1859</v>
      </c>
    </row>
    <row r="771" spans="74:74" x14ac:dyDescent="0.2">
      <c r="BV771" s="58" t="s">
        <v>1861</v>
      </c>
    </row>
    <row r="772" spans="74:74" x14ac:dyDescent="0.2">
      <c r="BV772" s="58" t="s">
        <v>1863</v>
      </c>
    </row>
    <row r="773" spans="74:74" x14ac:dyDescent="0.2">
      <c r="BV773" s="58" t="s">
        <v>1865</v>
      </c>
    </row>
    <row r="774" spans="74:74" x14ac:dyDescent="0.2">
      <c r="BV774" s="58" t="s">
        <v>1867</v>
      </c>
    </row>
    <row r="775" spans="74:74" x14ac:dyDescent="0.2">
      <c r="BV775" s="58" t="s">
        <v>1869</v>
      </c>
    </row>
    <row r="776" spans="74:74" x14ac:dyDescent="0.2">
      <c r="BV776" s="58" t="s">
        <v>1871</v>
      </c>
    </row>
    <row r="777" spans="74:74" x14ac:dyDescent="0.2">
      <c r="BV777" s="58" t="s">
        <v>1873</v>
      </c>
    </row>
    <row r="778" spans="74:74" x14ac:dyDescent="0.2">
      <c r="BV778" s="58" t="s">
        <v>1875</v>
      </c>
    </row>
    <row r="779" spans="74:74" x14ac:dyDescent="0.2">
      <c r="BV779" s="58" t="s">
        <v>1877</v>
      </c>
    </row>
    <row r="780" spans="74:74" x14ac:dyDescent="0.2">
      <c r="BV780" s="58" t="s">
        <v>1879</v>
      </c>
    </row>
    <row r="781" spans="74:74" x14ac:dyDescent="0.2">
      <c r="BV781" s="58" t="s">
        <v>1881</v>
      </c>
    </row>
    <row r="782" spans="74:74" x14ac:dyDescent="0.2">
      <c r="BV782" s="58" t="s">
        <v>1883</v>
      </c>
    </row>
    <row r="783" spans="74:74" x14ac:dyDescent="0.2">
      <c r="BV783" s="58" t="s">
        <v>1885</v>
      </c>
    </row>
    <row r="784" spans="74:74" x14ac:dyDescent="0.2">
      <c r="BV784" s="58" t="s">
        <v>1887</v>
      </c>
    </row>
    <row r="785" spans="74:74" x14ac:dyDescent="0.2">
      <c r="BV785" s="58" t="s">
        <v>1889</v>
      </c>
    </row>
    <row r="786" spans="74:74" x14ac:dyDescent="0.2">
      <c r="BV786" s="58" t="s">
        <v>1891</v>
      </c>
    </row>
    <row r="787" spans="74:74" x14ac:dyDescent="0.2">
      <c r="BV787" s="58" t="s">
        <v>1893</v>
      </c>
    </row>
    <row r="788" spans="74:74" x14ac:dyDescent="0.2">
      <c r="BV788" s="58" t="s">
        <v>1895</v>
      </c>
    </row>
    <row r="789" spans="74:74" x14ac:dyDescent="0.2">
      <c r="BV789" s="58" t="s">
        <v>1897</v>
      </c>
    </row>
    <row r="790" spans="74:74" x14ac:dyDescent="0.2">
      <c r="BV790" s="58" t="s">
        <v>1899</v>
      </c>
    </row>
    <row r="791" spans="74:74" x14ac:dyDescent="0.2">
      <c r="BV791" s="58" t="s">
        <v>1901</v>
      </c>
    </row>
    <row r="792" spans="74:74" x14ac:dyDescent="0.2">
      <c r="BV792" s="58" t="s">
        <v>1903</v>
      </c>
    </row>
    <row r="793" spans="74:74" x14ac:dyDescent="0.2">
      <c r="BV793" s="58" t="s">
        <v>1905</v>
      </c>
    </row>
    <row r="794" spans="74:74" x14ac:dyDescent="0.2">
      <c r="BV794" s="58" t="s">
        <v>1907</v>
      </c>
    </row>
    <row r="795" spans="74:74" x14ac:dyDescent="0.2">
      <c r="BV795" s="58" t="s">
        <v>1909</v>
      </c>
    </row>
    <row r="796" spans="74:74" x14ac:dyDescent="0.2">
      <c r="BV796" s="58" t="s">
        <v>1911</v>
      </c>
    </row>
    <row r="797" spans="74:74" x14ac:dyDescent="0.2">
      <c r="BV797" s="58" t="s">
        <v>1913</v>
      </c>
    </row>
    <row r="798" spans="74:74" x14ac:dyDescent="0.2">
      <c r="BV798" s="58" t="s">
        <v>1915</v>
      </c>
    </row>
    <row r="799" spans="74:74" x14ac:dyDescent="0.2">
      <c r="BV799" s="58" t="s">
        <v>1917</v>
      </c>
    </row>
    <row r="800" spans="74:74" x14ac:dyDescent="0.2">
      <c r="BV800" s="58" t="s">
        <v>1919</v>
      </c>
    </row>
    <row r="801" spans="74:74" x14ac:dyDescent="0.2">
      <c r="BV801" s="58" t="s">
        <v>1921</v>
      </c>
    </row>
    <row r="802" spans="74:74" x14ac:dyDescent="0.2">
      <c r="BV802" s="58" t="s">
        <v>1923</v>
      </c>
    </row>
    <row r="803" spans="74:74" x14ac:dyDescent="0.2">
      <c r="BV803" s="58" t="s">
        <v>1925</v>
      </c>
    </row>
    <row r="804" spans="74:74" x14ac:dyDescent="0.2">
      <c r="BV804" s="58" t="s">
        <v>1927</v>
      </c>
    </row>
    <row r="805" spans="74:74" x14ac:dyDescent="0.2">
      <c r="BV805" s="58" t="s">
        <v>1929</v>
      </c>
    </row>
    <row r="806" spans="74:74" x14ac:dyDescent="0.2">
      <c r="BV806" s="58" t="s">
        <v>1931</v>
      </c>
    </row>
    <row r="807" spans="74:74" x14ac:dyDescent="0.2">
      <c r="BV807" s="58" t="s">
        <v>1933</v>
      </c>
    </row>
    <row r="808" spans="74:74" x14ac:dyDescent="0.2">
      <c r="BV808" s="58" t="s">
        <v>1935</v>
      </c>
    </row>
    <row r="809" spans="74:74" x14ac:dyDescent="0.2">
      <c r="BV809" s="58" t="s">
        <v>1937</v>
      </c>
    </row>
    <row r="810" spans="74:74" x14ac:dyDescent="0.2">
      <c r="BV810" s="58" t="s">
        <v>1939</v>
      </c>
    </row>
    <row r="811" spans="74:74" x14ac:dyDescent="0.2">
      <c r="BV811" s="58" t="s">
        <v>1941</v>
      </c>
    </row>
    <row r="812" spans="74:74" x14ac:dyDescent="0.2">
      <c r="BV812" s="58" t="s">
        <v>1943</v>
      </c>
    </row>
    <row r="813" spans="74:74" x14ac:dyDescent="0.2">
      <c r="BV813" s="58" t="s">
        <v>1945</v>
      </c>
    </row>
    <row r="814" spans="74:74" x14ac:dyDescent="0.2">
      <c r="BV814" s="58" t="s">
        <v>1947</v>
      </c>
    </row>
    <row r="815" spans="74:74" x14ac:dyDescent="0.2">
      <c r="BV815" s="58" t="s">
        <v>1949</v>
      </c>
    </row>
    <row r="816" spans="74:74" x14ac:dyDescent="0.2">
      <c r="BV816" s="58" t="s">
        <v>1951</v>
      </c>
    </row>
    <row r="817" spans="74:74" x14ac:dyDescent="0.2">
      <c r="BV817" s="58" t="s">
        <v>1953</v>
      </c>
    </row>
    <row r="818" spans="74:74" x14ac:dyDescent="0.2">
      <c r="BV818" s="58" t="s">
        <v>1955</v>
      </c>
    </row>
    <row r="819" spans="74:74" x14ac:dyDescent="0.2">
      <c r="BV819" s="58" t="s">
        <v>1957</v>
      </c>
    </row>
    <row r="820" spans="74:74" x14ac:dyDescent="0.2">
      <c r="BV820" s="58" t="s">
        <v>1959</v>
      </c>
    </row>
    <row r="821" spans="74:74" x14ac:dyDescent="0.2">
      <c r="BV821" s="58" t="s">
        <v>1961</v>
      </c>
    </row>
    <row r="822" spans="74:74" x14ac:dyDescent="0.2">
      <c r="BV822" s="58" t="s">
        <v>1963</v>
      </c>
    </row>
    <row r="823" spans="74:74" x14ac:dyDescent="0.2">
      <c r="BV823" s="58" t="s">
        <v>1965</v>
      </c>
    </row>
    <row r="824" spans="74:74" x14ac:dyDescent="0.2">
      <c r="BV824" s="58" t="s">
        <v>1967</v>
      </c>
    </row>
    <row r="825" spans="74:74" x14ac:dyDescent="0.2">
      <c r="BV825" s="58" t="s">
        <v>1969</v>
      </c>
    </row>
    <row r="826" spans="74:74" x14ac:dyDescent="0.2">
      <c r="BV826" s="58" t="s">
        <v>1971</v>
      </c>
    </row>
    <row r="827" spans="74:74" x14ac:dyDescent="0.2">
      <c r="BV827" s="58" t="s">
        <v>1973</v>
      </c>
    </row>
    <row r="828" spans="74:74" x14ac:dyDescent="0.2">
      <c r="BV828" s="58" t="s">
        <v>1975</v>
      </c>
    </row>
    <row r="829" spans="74:74" x14ac:dyDescent="0.2">
      <c r="BV829" s="58" t="s">
        <v>1977</v>
      </c>
    </row>
    <row r="830" spans="74:74" x14ac:dyDescent="0.2">
      <c r="BV830" s="58" t="s">
        <v>1979</v>
      </c>
    </row>
    <row r="831" spans="74:74" x14ac:dyDescent="0.2">
      <c r="BV831" s="58" t="s">
        <v>1981</v>
      </c>
    </row>
    <row r="832" spans="74:74" x14ac:dyDescent="0.2">
      <c r="BV832" s="58" t="s">
        <v>1983</v>
      </c>
    </row>
    <row r="833" spans="74:74" x14ac:dyDescent="0.2">
      <c r="BV833" s="58" t="s">
        <v>1985</v>
      </c>
    </row>
    <row r="834" spans="74:74" x14ac:dyDescent="0.2">
      <c r="BV834" s="58" t="s">
        <v>1987</v>
      </c>
    </row>
    <row r="835" spans="74:74" x14ac:dyDescent="0.2">
      <c r="BV835" s="58" t="s">
        <v>1989</v>
      </c>
    </row>
    <row r="836" spans="74:74" x14ac:dyDescent="0.2">
      <c r="BV836" s="58" t="s">
        <v>1991</v>
      </c>
    </row>
    <row r="837" spans="74:74" x14ac:dyDescent="0.2">
      <c r="BV837" s="58" t="s">
        <v>1993</v>
      </c>
    </row>
    <row r="838" spans="74:74" x14ac:dyDescent="0.2">
      <c r="BV838" s="58" t="s">
        <v>1995</v>
      </c>
    </row>
    <row r="839" spans="74:74" x14ac:dyDescent="0.2">
      <c r="BV839" s="58" t="s">
        <v>1997</v>
      </c>
    </row>
    <row r="840" spans="74:74" x14ac:dyDescent="0.2">
      <c r="BV840" s="58" t="s">
        <v>1999</v>
      </c>
    </row>
    <row r="841" spans="74:74" x14ac:dyDescent="0.2">
      <c r="BV841" s="58" t="s">
        <v>2001</v>
      </c>
    </row>
    <row r="842" spans="74:74" x14ac:dyDescent="0.2">
      <c r="BV842" s="58" t="s">
        <v>2003</v>
      </c>
    </row>
    <row r="843" spans="74:74" x14ac:dyDescent="0.2">
      <c r="BV843" s="58" t="s">
        <v>2005</v>
      </c>
    </row>
    <row r="844" spans="74:74" x14ac:dyDescent="0.2">
      <c r="BV844" s="58" t="s">
        <v>2007</v>
      </c>
    </row>
    <row r="845" spans="74:74" x14ac:dyDescent="0.2">
      <c r="BV845" s="58" t="s">
        <v>2009</v>
      </c>
    </row>
    <row r="846" spans="74:74" x14ac:dyDescent="0.2">
      <c r="BV846" s="58" t="s">
        <v>2011</v>
      </c>
    </row>
    <row r="847" spans="74:74" x14ac:dyDescent="0.2">
      <c r="BV847" s="58" t="s">
        <v>2013</v>
      </c>
    </row>
    <row r="848" spans="74:74" x14ac:dyDescent="0.2">
      <c r="BV848" s="58" t="s">
        <v>2015</v>
      </c>
    </row>
    <row r="849" spans="74:74" x14ac:dyDescent="0.2">
      <c r="BV849" s="58" t="s">
        <v>2017</v>
      </c>
    </row>
    <row r="850" spans="74:74" x14ac:dyDescent="0.2">
      <c r="BV850" s="58" t="s">
        <v>2019</v>
      </c>
    </row>
    <row r="851" spans="74:74" x14ac:dyDescent="0.2">
      <c r="BV851" s="58" t="s">
        <v>2021</v>
      </c>
    </row>
    <row r="852" spans="74:74" x14ac:dyDescent="0.2">
      <c r="BV852" s="58" t="s">
        <v>2023</v>
      </c>
    </row>
    <row r="853" spans="74:74" x14ac:dyDescent="0.2">
      <c r="BV853" s="58" t="s">
        <v>2025</v>
      </c>
    </row>
    <row r="854" spans="74:74" x14ac:dyDescent="0.2">
      <c r="BV854" s="58" t="s">
        <v>2027</v>
      </c>
    </row>
    <row r="855" spans="74:74" x14ac:dyDescent="0.2">
      <c r="BV855" s="139" t="s">
        <v>1650</v>
      </c>
    </row>
    <row r="856" spans="74:74" x14ac:dyDescent="0.2">
      <c r="BV856" s="58" t="s">
        <v>1651</v>
      </c>
    </row>
    <row r="857" spans="74:74" x14ac:dyDescent="0.2">
      <c r="BV857" s="58" t="s">
        <v>2238</v>
      </c>
    </row>
    <row r="858" spans="74:74" x14ac:dyDescent="0.2">
      <c r="BV858" s="58" t="s">
        <v>2239</v>
      </c>
    </row>
    <row r="859" spans="74:74" x14ac:dyDescent="0.2">
      <c r="BV859" s="58" t="s">
        <v>2240</v>
      </c>
    </row>
    <row r="860" spans="74:74" x14ac:dyDescent="0.2">
      <c r="BV860" s="58" t="s">
        <v>2241</v>
      </c>
    </row>
    <row r="861" spans="74:74" x14ac:dyDescent="0.2">
      <c r="BV861" s="58" t="s">
        <v>2242</v>
      </c>
    </row>
    <row r="862" spans="74:74" x14ac:dyDescent="0.2">
      <c r="BV862" s="58" t="s">
        <v>2243</v>
      </c>
    </row>
    <row r="863" spans="74:74" x14ac:dyDescent="0.2">
      <c r="BV863" s="58" t="s">
        <v>2244</v>
      </c>
    </row>
    <row r="864" spans="74:74" x14ac:dyDescent="0.2">
      <c r="BV864" s="58" t="s">
        <v>2245</v>
      </c>
    </row>
    <row r="865" spans="74:74" x14ac:dyDescent="0.2">
      <c r="BV865" s="58" t="s">
        <v>2246</v>
      </c>
    </row>
    <row r="866" spans="74:74" x14ac:dyDescent="0.2">
      <c r="BV866" s="58" t="s">
        <v>2247</v>
      </c>
    </row>
    <row r="867" spans="74:74" x14ac:dyDescent="0.2">
      <c r="BV867" s="58" t="s">
        <v>2248</v>
      </c>
    </row>
    <row r="868" spans="74:74" x14ac:dyDescent="0.2">
      <c r="BV868" s="58" t="s">
        <v>2249</v>
      </c>
    </row>
    <row r="869" spans="74:74" x14ac:dyDescent="0.2">
      <c r="BV869" s="58" t="s">
        <v>2250</v>
      </c>
    </row>
    <row r="870" spans="74:74" x14ac:dyDescent="0.2">
      <c r="BV870" s="58" t="s">
        <v>2251</v>
      </c>
    </row>
    <row r="871" spans="74:74" x14ac:dyDescent="0.2">
      <c r="BV871" s="58" t="s">
        <v>2252</v>
      </c>
    </row>
    <row r="872" spans="74:74" x14ac:dyDescent="0.2">
      <c r="BV872" s="58" t="s">
        <v>2253</v>
      </c>
    </row>
    <row r="873" spans="74:74" x14ac:dyDescent="0.2">
      <c r="BV873" s="58" t="s">
        <v>2254</v>
      </c>
    </row>
    <row r="874" spans="74:74" x14ac:dyDescent="0.2">
      <c r="BV874" s="58" t="s">
        <v>2255</v>
      </c>
    </row>
    <row r="875" spans="74:74" x14ac:dyDescent="0.2">
      <c r="BV875" s="58" t="s">
        <v>2256</v>
      </c>
    </row>
    <row r="876" spans="74:74" x14ac:dyDescent="0.2">
      <c r="BV876" s="58" t="s">
        <v>2257</v>
      </c>
    </row>
    <row r="877" spans="74:74" x14ac:dyDescent="0.2">
      <c r="BV877" s="58" t="s">
        <v>2258</v>
      </c>
    </row>
    <row r="878" spans="74:74" x14ac:dyDescent="0.2">
      <c r="BV878" s="58" t="s">
        <v>2259</v>
      </c>
    </row>
    <row r="879" spans="74:74" x14ac:dyDescent="0.2">
      <c r="BV879" s="58" t="s">
        <v>2260</v>
      </c>
    </row>
    <row r="880" spans="74:74" x14ac:dyDescent="0.2">
      <c r="BV880" s="58" t="s">
        <v>2261</v>
      </c>
    </row>
    <row r="881" spans="74:74" x14ac:dyDescent="0.2">
      <c r="BV881" s="58" t="s">
        <v>2262</v>
      </c>
    </row>
    <row r="882" spans="74:74" x14ac:dyDescent="0.2">
      <c r="BV882" s="58" t="s">
        <v>2263</v>
      </c>
    </row>
    <row r="883" spans="74:74" x14ac:dyDescent="0.2">
      <c r="BV883" s="58" t="s">
        <v>2264</v>
      </c>
    </row>
    <row r="884" spans="74:74" x14ac:dyDescent="0.2">
      <c r="BV884" s="58" t="s">
        <v>2265</v>
      </c>
    </row>
    <row r="885" spans="74:74" x14ac:dyDescent="0.2">
      <c r="BV885" s="58" t="s">
        <v>2266</v>
      </c>
    </row>
    <row r="886" spans="74:74" x14ac:dyDescent="0.2">
      <c r="BV886" s="58" t="s">
        <v>2267</v>
      </c>
    </row>
    <row r="887" spans="74:74" x14ac:dyDescent="0.2">
      <c r="BV887" s="58" t="s">
        <v>2268</v>
      </c>
    </row>
    <row r="888" spans="74:74" x14ac:dyDescent="0.2">
      <c r="BV888" s="58" t="s">
        <v>2269</v>
      </c>
    </row>
    <row r="889" spans="74:74" x14ac:dyDescent="0.2">
      <c r="BV889" s="58" t="s">
        <v>2270</v>
      </c>
    </row>
    <row r="890" spans="74:74" x14ac:dyDescent="0.2">
      <c r="BV890" s="58" t="s">
        <v>2271</v>
      </c>
    </row>
    <row r="891" spans="74:74" x14ac:dyDescent="0.2">
      <c r="BV891" s="58" t="s">
        <v>2272</v>
      </c>
    </row>
    <row r="892" spans="74:74" x14ac:dyDescent="0.2">
      <c r="BV892" s="58" t="s">
        <v>2273</v>
      </c>
    </row>
    <row r="893" spans="74:74" x14ac:dyDescent="0.2">
      <c r="BV893" s="58" t="s">
        <v>2274</v>
      </c>
    </row>
    <row r="894" spans="74:74" x14ac:dyDescent="0.2">
      <c r="BV894" s="58" t="s">
        <v>2275</v>
      </c>
    </row>
    <row r="895" spans="74:74" x14ac:dyDescent="0.2">
      <c r="BV895" s="58" t="s">
        <v>2276</v>
      </c>
    </row>
    <row r="896" spans="74:74" x14ac:dyDescent="0.2">
      <c r="BV896" s="58" t="s">
        <v>2277</v>
      </c>
    </row>
    <row r="897" spans="74:74" x14ac:dyDescent="0.2">
      <c r="BV897" s="58" t="s">
        <v>2278</v>
      </c>
    </row>
    <row r="898" spans="74:74" x14ac:dyDescent="0.2">
      <c r="BV898" s="58" t="s">
        <v>2279</v>
      </c>
    </row>
    <row r="899" spans="74:74" x14ac:dyDescent="0.2">
      <c r="BV899" s="58" t="s">
        <v>2280</v>
      </c>
    </row>
    <row r="900" spans="74:74" x14ac:dyDescent="0.2">
      <c r="BV900" s="58" t="s">
        <v>2281</v>
      </c>
    </row>
    <row r="901" spans="74:74" x14ac:dyDescent="0.2">
      <c r="BV901" s="58" t="s">
        <v>2282</v>
      </c>
    </row>
    <row r="902" spans="74:74" x14ac:dyDescent="0.2">
      <c r="BV902" s="58" t="s">
        <v>2283</v>
      </c>
    </row>
    <row r="903" spans="74:74" x14ac:dyDescent="0.2">
      <c r="BV903" s="58" t="s">
        <v>2284</v>
      </c>
    </row>
    <row r="904" spans="74:74" x14ac:dyDescent="0.2">
      <c r="BV904" s="58" t="s">
        <v>2285</v>
      </c>
    </row>
    <row r="905" spans="74:74" x14ac:dyDescent="0.2">
      <c r="BV905" s="58" t="s">
        <v>2286</v>
      </c>
    </row>
    <row r="906" spans="74:74" x14ac:dyDescent="0.2">
      <c r="BV906" s="58" t="s">
        <v>2287</v>
      </c>
    </row>
    <row r="907" spans="74:74" x14ac:dyDescent="0.2">
      <c r="BV907" s="58" t="s">
        <v>2288</v>
      </c>
    </row>
    <row r="908" spans="74:74" x14ac:dyDescent="0.2">
      <c r="BV908" s="58" t="s">
        <v>2289</v>
      </c>
    </row>
    <row r="909" spans="74:74" x14ac:dyDescent="0.2">
      <c r="BV909" s="58" t="s">
        <v>2290</v>
      </c>
    </row>
    <row r="910" spans="74:74" x14ac:dyDescent="0.2">
      <c r="BV910" s="58" t="s">
        <v>2291</v>
      </c>
    </row>
    <row r="911" spans="74:74" x14ac:dyDescent="0.2">
      <c r="BV911" s="58" t="s">
        <v>2292</v>
      </c>
    </row>
    <row r="912" spans="74:74" x14ac:dyDescent="0.2">
      <c r="BV912" s="58" t="s">
        <v>2293</v>
      </c>
    </row>
    <row r="913" spans="74:74" x14ac:dyDescent="0.2">
      <c r="BV913" s="58" t="s">
        <v>2294</v>
      </c>
    </row>
    <row r="914" spans="74:74" x14ac:dyDescent="0.2">
      <c r="BV914" s="58" t="s">
        <v>2295</v>
      </c>
    </row>
    <row r="915" spans="74:74" x14ac:dyDescent="0.2">
      <c r="BV915" s="58" t="s">
        <v>2296</v>
      </c>
    </row>
    <row r="916" spans="74:74" x14ac:dyDescent="0.2">
      <c r="BV916" s="58" t="s">
        <v>2297</v>
      </c>
    </row>
    <row r="917" spans="74:74" x14ac:dyDescent="0.2">
      <c r="BV917" s="58" t="s">
        <v>2298</v>
      </c>
    </row>
    <row r="918" spans="74:74" x14ac:dyDescent="0.2">
      <c r="BV918" s="58" t="s">
        <v>2299</v>
      </c>
    </row>
    <row r="919" spans="74:74" x14ac:dyDescent="0.2">
      <c r="BV919" s="58" t="s">
        <v>2300</v>
      </c>
    </row>
    <row r="920" spans="74:74" x14ac:dyDescent="0.2">
      <c r="BV920" s="58" t="s">
        <v>2301</v>
      </c>
    </row>
    <row r="921" spans="74:74" x14ac:dyDescent="0.2">
      <c r="BV921" s="58" t="s">
        <v>2302</v>
      </c>
    </row>
    <row r="922" spans="74:74" x14ac:dyDescent="0.2">
      <c r="BV922" s="58" t="s">
        <v>2303</v>
      </c>
    </row>
    <row r="923" spans="74:74" x14ac:dyDescent="0.2">
      <c r="BV923" s="58" t="s">
        <v>2304</v>
      </c>
    </row>
  </sheetData>
  <sheetProtection algorithmName="SHA-512" hashValue="+a6CxArShUN9/eTr8BpRiU0J1TGsORQACOIP6AR5PH6ucmB11luA0TUIhs5pWg8zgWXBYazpTCS297zU6VTMWA==" saltValue="xNq0xbpRefmKjGh6hrrluw==" spinCount="100000" sheet="1" selectLockedCells="1"/>
  <sortState ref="CT1:CT10">
    <sortCondition ref="CT1"/>
  </sortState>
  <mergeCells count="13">
    <mergeCell ref="B2:F3"/>
    <mergeCell ref="DH3:DJ3"/>
    <mergeCell ref="O5:O7"/>
    <mergeCell ref="P5:P7"/>
    <mergeCell ref="S3:T4"/>
    <mergeCell ref="AG7:AH7"/>
    <mergeCell ref="AK7:AL7"/>
    <mergeCell ref="AF3:AH3"/>
    <mergeCell ref="AF4:AH4"/>
    <mergeCell ref="AF5:AH5"/>
    <mergeCell ref="AF6:AH6"/>
    <mergeCell ref="AL6:AN6"/>
    <mergeCell ref="U5:V6"/>
  </mergeCells>
  <conditionalFormatting sqref="AC7">
    <cfRule type="expression" dxfId="64" priority="155" stopIfTrue="1">
      <formula>AD7&lt;&gt;""</formula>
    </cfRule>
  </conditionalFormatting>
  <conditionalFormatting sqref="AC8:AC153">
    <cfRule type="expression" dxfId="63" priority="156" stopIfTrue="1">
      <formula>AD8&lt;&gt;""</formula>
    </cfRule>
  </conditionalFormatting>
  <conditionalFormatting sqref="C7:F7 I7:J7 M7:N7 Q7:Z7">
    <cfRule type="expression" dxfId="62" priority="146">
      <formula>$C$7&lt;&gt;""</formula>
    </cfRule>
  </conditionalFormatting>
  <conditionalFormatting sqref="AK7:AN7 AG7:AH7">
    <cfRule type="expression" dxfId="61" priority="145">
      <formula>AG7&lt;&gt;""</formula>
    </cfRule>
  </conditionalFormatting>
  <conditionalFormatting sqref="AD7:AE7">
    <cfRule type="expression" dxfId="60" priority="144">
      <formula>$AD$7&lt;&gt;""</formula>
    </cfRule>
  </conditionalFormatting>
  <conditionalFormatting sqref="AF7">
    <cfRule type="expression" dxfId="59" priority="143">
      <formula>$AF$7&lt;&gt;""</formula>
    </cfRule>
  </conditionalFormatting>
  <conditionalFormatting sqref="H7 L7">
    <cfRule type="expression" dxfId="58" priority="142">
      <formula>$H$7=""</formula>
    </cfRule>
  </conditionalFormatting>
  <conditionalFormatting sqref="G7 K7">
    <cfRule type="expression" dxfId="57" priority="141">
      <formula>$G$7&lt;&gt;""</formula>
    </cfRule>
  </conditionalFormatting>
  <conditionalFormatting sqref="U8:Z153 C8:P153">
    <cfRule type="expression" dxfId="56" priority="1737">
      <formula>AND($D8="",MAX($A$7:$A7)&lt;MAX($A$8:$A$153))</formula>
    </cfRule>
  </conditionalFormatting>
  <conditionalFormatting sqref="AI7">
    <cfRule type="expression" dxfId="55" priority="97">
      <formula>$AD$7&lt;&gt;""</formula>
    </cfRule>
  </conditionalFormatting>
  <conditionalFormatting sqref="DJ2 DH3">
    <cfRule type="expression" dxfId="54" priority="84">
      <formula>$DJ$2="N"</formula>
    </cfRule>
  </conditionalFormatting>
  <conditionalFormatting sqref="AJ7">
    <cfRule type="expression" dxfId="53" priority="75">
      <formula>AJ7&lt;&gt;""</formula>
    </cfRule>
  </conditionalFormatting>
  <conditionalFormatting sqref="O5:P7">
    <cfRule type="expression" dxfId="52" priority="46">
      <formula>$O$5&lt;&gt;""</formula>
    </cfRule>
  </conditionalFormatting>
  <conditionalFormatting sqref="AP8:AP153">
    <cfRule type="expression" dxfId="51" priority="9">
      <formula>AP8&lt;&gt;""</formula>
    </cfRule>
  </conditionalFormatting>
  <conditionalFormatting sqref="AD8:AE153">
    <cfRule type="expression" dxfId="50" priority="1694" stopIfTrue="1">
      <formula>$AD11&lt;&gt;""</formula>
    </cfRule>
    <cfRule type="expression" dxfId="49" priority="1973" stopIfTrue="1">
      <formula>OR(AND($AD8="",$AD7&lt;&gt;""),MID($AD8,1,5)="Spolu")</formula>
    </cfRule>
  </conditionalFormatting>
  <conditionalFormatting sqref="AF8:AF153">
    <cfRule type="expression" dxfId="48" priority="1695">
      <formula>AND($AD8&lt;&gt;"",$AL8="m2")</formula>
    </cfRule>
    <cfRule type="expression" dxfId="47" priority="1696" stopIfTrue="1">
      <formula>$AD11&lt;&gt;""</formula>
    </cfRule>
    <cfRule type="expression" dxfId="46" priority="1697" stopIfTrue="1">
      <formula>OR(AND($AD8="",$AD7&lt;&gt;""),MID($AD8,1,5)="Spolu")</formula>
    </cfRule>
  </conditionalFormatting>
  <conditionalFormatting sqref="AH8:AH153 AL8:AL299">
    <cfRule type="expression" dxfId="45" priority="1698" stopIfTrue="1">
      <formula>AND($AD8&lt;&gt;"",$AL8="m2")</formula>
    </cfRule>
    <cfRule type="expression" dxfId="44" priority="1699" stopIfTrue="1">
      <formula>$AD10&lt;&gt;""</formula>
    </cfRule>
    <cfRule type="expression" dxfId="43" priority="1700" stopIfTrue="1">
      <formula>OR(AND($AD8="",$AD7&lt;&gt;""),MID($AD8,1,5)="Spolu")</formula>
    </cfRule>
  </conditionalFormatting>
  <conditionalFormatting sqref="AI8:AI153 AG8:AG153 AK8:AK153">
    <cfRule type="expression" dxfId="42" priority="1704" stopIfTrue="1">
      <formula>OR(AND($AD8="",$AD7&lt;&gt;""),MID($AD8,1,5)="Spolu")</formula>
    </cfRule>
    <cfRule type="expression" dxfId="41" priority="1705">
      <formula>AND($AD8&lt;&gt;"",$AL8="m2")</formula>
    </cfRule>
    <cfRule type="expression" dxfId="40" priority="1706" stopIfTrue="1">
      <formula>$AD8&lt;&gt;""</formula>
    </cfRule>
  </conditionalFormatting>
  <conditionalFormatting sqref="AJ8:AJ153 AM8:AM299">
    <cfRule type="expression" dxfId="39" priority="1713" stopIfTrue="1">
      <formula>OR(AND($AD8="",$AD7&lt;&gt;""),MID($AD8,1,5)="Spolu")</formula>
    </cfRule>
    <cfRule type="expression" dxfId="38" priority="1714">
      <formula>AND($AD8&lt;&gt;"",$AL8="m2")</formula>
    </cfRule>
    <cfRule type="expression" dxfId="37" priority="1715" stopIfTrue="1">
      <formula>$AD8&lt;&gt;""</formula>
    </cfRule>
  </conditionalFormatting>
  <conditionalFormatting sqref="B8:B153">
    <cfRule type="expression" dxfId="36" priority="7">
      <formula>AND($D8="",MAX($A$7:$A7)&lt;MAX($A$8:$A$153))</formula>
    </cfRule>
  </conditionalFormatting>
  <conditionalFormatting sqref="B7">
    <cfRule type="expression" dxfId="35" priority="4">
      <formula>$C$7&lt;&gt;""</formula>
    </cfRule>
  </conditionalFormatting>
  <conditionalFormatting sqref="B8:C153">
    <cfRule type="expression" dxfId="34" priority="1724" stopIfTrue="1">
      <formula>$BB8&lt;&gt;$BB9</formula>
    </cfRule>
    <cfRule type="expression" dxfId="33" priority="1725" stopIfTrue="1">
      <formula>$D8&lt;&gt;""</formula>
    </cfRule>
  </conditionalFormatting>
  <conditionalFormatting sqref="F8:F153 U8:Z153">
    <cfRule type="expression" dxfId="32" priority="1726" stopIfTrue="1">
      <formula>OR($BB8&lt;&gt;$BB9,AND($BG8&lt;&gt;$BG9,SUM($M9,$N9)&lt;&gt;0),AND($BH8&lt;&gt;$BH9,SUM($I9,$J9)&lt;&gt;0))</formula>
    </cfRule>
    <cfRule type="expression" dxfId="31" priority="1727" stopIfTrue="1">
      <formula>$D8&lt;&gt;""</formula>
    </cfRule>
  </conditionalFormatting>
  <conditionalFormatting sqref="D8:D153">
    <cfRule type="expression" dxfId="30" priority="1730" stopIfTrue="1">
      <formula>IF(D8="",0,D8)&gt;IF(VALUE(MID($BB8,1,2))=38,4100,2770)</formula>
    </cfRule>
    <cfRule type="expression" dxfId="29" priority="1731" stopIfTrue="1">
      <formula>OR(AND($BB8&lt;&gt;$BB9,$BB8&lt;&gt;""),AND($BG8&lt;&gt;$BG9,SUM($M9,$N9)&lt;&gt;0),AND($BH8&lt;&gt;$BH9,SUM($I9,$J9)&lt;&gt;0))</formula>
    </cfRule>
    <cfRule type="expression" dxfId="28" priority="1732" stopIfTrue="1">
      <formula>AND($D8&lt;&gt;"",$D7&lt;&gt;"")</formula>
    </cfRule>
  </conditionalFormatting>
  <conditionalFormatting sqref="E8:E153">
    <cfRule type="expression" dxfId="27" priority="1733" stopIfTrue="1">
      <formula>IF(E8="",0,E8)&gt;2770</formula>
    </cfRule>
    <cfRule type="expression" dxfId="26" priority="1734" stopIfTrue="1">
      <formula>OR($BB8&lt;&gt;$BB9,AND($BG8&lt;&gt;$BG9,SUM($M9,$N9)&lt;&gt;0),AND($BH8&lt;&gt;$BH9,SUM($I9,$J9)&lt;&gt;0))</formula>
    </cfRule>
    <cfRule type="expression" dxfId="25" priority="1735" stopIfTrue="1">
      <formula>$D8&lt;&gt;""</formula>
    </cfRule>
  </conditionalFormatting>
  <conditionalFormatting sqref="G8:G153 K8:K153">
    <cfRule type="expression" dxfId="24" priority="1756" stopIfTrue="1">
      <formula>OR($BB8&lt;&gt;$BB9,AND($BG8&lt;&gt;$BG9,SUM($M9,$N9)&lt;&gt;0),AND($BH8&lt;&gt;$BH9,SUM($I9,$J9)&lt;&gt;0))</formula>
    </cfRule>
    <cfRule type="expression" dxfId="23" priority="1757" stopIfTrue="1">
      <formula>$D8&lt;&gt;""</formula>
    </cfRule>
  </conditionalFormatting>
  <conditionalFormatting sqref="H8:H153 L8:L153">
    <cfRule type="expression" dxfId="22" priority="1740" stopIfTrue="1">
      <formula>OR($BB8&lt;&gt;$BB9,AND($BG8&lt;&gt;$BG9,SUM($M9,$N9)&lt;&gt;0),AND($BH8&lt;&gt;$BH9,SUM($I9,$J9)&lt;&gt;0))</formula>
    </cfRule>
    <cfRule type="expression" dxfId="21" priority="1741" stopIfTrue="1">
      <formula>$D8&lt;&gt;""</formula>
    </cfRule>
  </conditionalFormatting>
  <conditionalFormatting sqref="I8:J153 M8:M153">
    <cfRule type="expression" dxfId="20" priority="1744" stopIfTrue="1">
      <formula>AND(SUM($M8,$I8)&gt;2,I8&lt;&gt;"")</formula>
    </cfRule>
    <cfRule type="expression" dxfId="19" priority="1745" stopIfTrue="1">
      <formula>AND(SUM($M8,$I8)&lt;=2,OR($BB8&lt;&gt;$BB9,AND($BG8&lt;&gt;$BG9,SUM($M9,$N9)&lt;&gt;0),AND($BH8&lt;&gt;$BH9,SUM($I9,$J9)&lt;&gt;0)))</formula>
    </cfRule>
    <cfRule type="expression" dxfId="18" priority="1746" stopIfTrue="1">
      <formula>$D8&lt;&gt;""</formula>
    </cfRule>
  </conditionalFormatting>
  <conditionalFormatting sqref="N8:N153">
    <cfRule type="expression" dxfId="17" priority="1750" stopIfTrue="1">
      <formula>AND(SUM($N8,$J8)&gt;2,N8&lt;&gt;"")</formula>
    </cfRule>
    <cfRule type="expression" dxfId="16" priority="1751" stopIfTrue="1">
      <formula>AND(SUM($N8,$J8)&lt;=2,OR($BB8&lt;&gt;$BB9,AND($BG8&lt;&gt;$BG9,SUM($M9,$N9)&lt;&gt;0),AND($BH8&lt;&gt;$BH9,SUM($I9,$J9)&lt;&gt;0)))</formula>
    </cfRule>
    <cfRule type="expression" dxfId="15" priority="1752" stopIfTrue="1">
      <formula>AND(SUM($N8,$J8)&lt;=2,$D8&lt;&gt;"")</formula>
    </cfRule>
  </conditionalFormatting>
  <conditionalFormatting sqref="O8:P153">
    <cfRule type="expression" dxfId="14" priority="1753" stopIfTrue="1">
      <formula>AND(SUM($N8,$J8)&gt;2,O8&lt;&gt;"")</formula>
    </cfRule>
    <cfRule type="expression" dxfId="13" priority="1754" stopIfTrue="1">
      <formula>AND(SUM($N8,$J8)&lt;=2,OR($BB8&lt;&gt;$BB9,AND($BG8&lt;&gt;$BG9,SUM($M9,$N9)&lt;&gt;0),AND($BH8&lt;&gt;$BH9,SUM($I9,$J9)&lt;&gt;0)))</formula>
    </cfRule>
    <cfRule type="expression" dxfId="12" priority="1755" stopIfTrue="1">
      <formula>AND(SUM($N8,$J8)&lt;=2,$D8&lt;&gt;"")</formula>
    </cfRule>
  </conditionalFormatting>
  <conditionalFormatting sqref="G8:H153">
    <cfRule type="expression" dxfId="11" priority="1552">
      <formula>AND($CN8&lt;&gt;$CO8,SUM($I8,$J8)&gt;0,$D8&lt;&gt;"")</formula>
    </cfRule>
  </conditionalFormatting>
  <conditionalFormatting sqref="K8:L153">
    <cfRule type="expression" dxfId="10" priority="1">
      <formula>AND(VALUE(MID(BH8,1,2))&lt;40,OR(MID(U8,1,6)="duplak",MID(U8,1,4)="zlep"),OR($M8&lt;&gt;"",$N8&lt;&gt;""))</formula>
    </cfRule>
    <cfRule type="expression" dxfId="9" priority="1736">
      <formula>AND($CN8&lt;&gt;$CP8,SUM($M8,$N8)&gt;0,$D8&lt;&gt;"")</formula>
    </cfRule>
  </conditionalFormatting>
  <conditionalFormatting sqref="H8:H153">
    <cfRule type="expression" dxfId="8" priority="1758">
      <formula>AND($CN8&lt;&gt;$CO8,OR($I8&lt;&gt;"",$J8&lt;&gt;""),$D8&lt;&gt;"")</formula>
    </cfRule>
  </conditionalFormatting>
  <conditionalFormatting sqref="L8:L153">
    <cfRule type="expression" dxfId="7" priority="1759">
      <formula>AND($CN8&lt;&gt;$CP8,OR($M8&lt;&gt;"",$N8&lt;&gt;""),$D8&lt;&gt;"")</formula>
    </cfRule>
  </conditionalFormatting>
  <conditionalFormatting sqref="AN8:AN299">
    <cfRule type="expression" dxfId="6" priority="1975">
      <formula>$AN8="???"</formula>
    </cfRule>
    <cfRule type="expression" dxfId="5" priority="1976">
      <formula>AND($AD8&lt;&gt;"",$AL8="m2")</formula>
    </cfRule>
    <cfRule type="expression" dxfId="4" priority="1977">
      <formula>$AD10&lt;&gt;""</formula>
    </cfRule>
    <cfRule type="expression" dxfId="3" priority="1978">
      <formula>MID($AD8,1,5)="Spolu"</formula>
    </cfRule>
    <cfRule type="expression" dxfId="2" priority="1979">
      <formula>AND(AJ8="",AD8&lt;&gt;"")</formula>
    </cfRule>
  </conditionalFormatting>
  <conditionalFormatting sqref="AM154:AN299 AD8:AN153 AM9:AM299">
    <cfRule type="expression" dxfId="1" priority="1692">
      <formula>AND(ROW()-7&gt;MAX($AX$8:$AX$299),ROW()-7&lt;=MAX($AX$8:$AX$305))</formula>
    </cfRule>
    <cfRule type="expression" dxfId="0" priority="1693">
      <formula>AND($AD8&lt;&gt;"",OR($AL8="m2",LEN($AJ8)&gt;5))</formula>
    </cfRule>
  </conditionalFormatting>
  <dataValidations count="8">
    <dataValidation type="list" allowBlank="1" showInputMessage="1" showErrorMessage="1" sqref="DJ2" xr:uid="{00000000-0002-0000-0000-000000000000}">
      <formula1>$CM$5:$CM$6</formula1>
    </dataValidation>
    <dataValidation type="list" allowBlank="1" showInputMessage="1" showErrorMessage="1" sqref="O8:O153" xr:uid="{00000000-0002-0000-0000-000001000000}">
      <formula1>$CM$8:$CM$11</formula1>
    </dataValidation>
    <dataValidation type="list" allowBlank="1" showInputMessage="1" showErrorMessage="1" sqref="P8:P153" xr:uid="{00000000-0002-0000-0000-000002000000}">
      <formula1>$CL$8:$CL$17</formula1>
    </dataValidation>
    <dataValidation type="list" allowBlank="1" showInputMessage="1" showErrorMessage="1" sqref="B8:B153" xr:uid="{003FC15A-0DC4-4187-97AB-D5969668BBAF}">
      <formula1>$CT$1:$CT$9</formula1>
    </dataValidation>
    <dataValidation type="list" allowBlank="1" showInputMessage="1" sqref="U8:U153" xr:uid="{EACA33AA-A72C-4770-88B9-C066801C39EA}">
      <formula1>$CY$1:$CY$11</formula1>
    </dataValidation>
    <dataValidation type="list" allowBlank="1" showInputMessage="1" sqref="C8:C153" xr:uid="{AD5911BB-A11B-469F-86BF-48C4E2B19B97}">
      <formula1>IF($AR9=1,$CB$13:$CB$23,IF($AR9=2,$CB$25:$CB$288,IF($AR9=3,$CB$290:$CB$445,IF($AR9=4,$CB$447:$CB$496,IF($AR9=5,$CB$498:$CB$512,IF($AR9=6,$CB$657:$CB$681,IF($AR9=7,$CB$522:$CB$655,IF($AR9=8,$CB$683:$CB$748,IF($AR9=9,$CB$514:$CB$520,"")))))))))</formula1>
    </dataValidation>
    <dataValidation type="list" allowBlank="1" promptTitle="sd" prompt="sdfdsfdsf" sqref="K8:K153" xr:uid="{81EC34C4-68DF-4AB1-9934-886C9341C23F}">
      <formula1>IF($BV$13&lt;&gt;"",$BV$13:$BV$923,IF($BV$14&lt;&gt;"",$BV$14:$BV$923,IF($BV$15&lt;&gt;"",$BV$15:$BV$923,$BV$16:$BV$923)))</formula1>
    </dataValidation>
    <dataValidation type="list" allowBlank="1" showInputMessage="1" sqref="G8:G153" xr:uid="{E3C63116-49C7-4EDE-9CD2-512E7747DCFB}">
      <formula1>IF($BU$13="",$BU$14:$BU$434,$BU$13:$BU$434)</formula1>
    </dataValidation>
  </dataValidations>
  <pageMargins left="0.23622047244094491" right="0.23622047244094491" top="0.19685039370078741" bottom="0.39370078740157483" header="0.51181102362204722" footer="0.51181102362204722"/>
  <pageSetup paperSize="9" scale="95" firstPageNumber="0" orientation="landscape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A48F-B939-4736-A2CC-30D9F4A1485F}">
  <dimension ref="A1:Q469"/>
  <sheetViews>
    <sheetView topLeftCell="A96" workbookViewId="0">
      <selection activeCell="Q68" sqref="Q68:Q134"/>
    </sheetView>
  </sheetViews>
  <sheetFormatPr defaultRowHeight="12.75" x14ac:dyDescent="0.2"/>
  <sheetData>
    <row r="1" spans="1:17" x14ac:dyDescent="0.2">
      <c r="A1" t="s">
        <v>1238</v>
      </c>
      <c r="G1" s="97" t="s">
        <v>2213</v>
      </c>
      <c r="L1" t="s">
        <v>835</v>
      </c>
      <c r="Q1" t="s">
        <v>835</v>
      </c>
    </row>
    <row r="2" spans="1:17" x14ac:dyDescent="0.2">
      <c r="A2" t="s">
        <v>1239</v>
      </c>
      <c r="G2" s="97" t="s">
        <v>2214</v>
      </c>
      <c r="L2" t="s">
        <v>835</v>
      </c>
      <c r="Q2" t="s">
        <v>835</v>
      </c>
    </row>
    <row r="3" spans="1:17" x14ac:dyDescent="0.2">
      <c r="A3" t="s">
        <v>1635</v>
      </c>
      <c r="G3" s="97" t="s">
        <v>2215</v>
      </c>
      <c r="L3" t="s">
        <v>835</v>
      </c>
      <c r="Q3" t="s">
        <v>835</v>
      </c>
    </row>
    <row r="4" spans="1:17" x14ac:dyDescent="0.2">
      <c r="A4" t="s">
        <v>1636</v>
      </c>
      <c r="G4" s="97" t="s">
        <v>2216</v>
      </c>
      <c r="L4" t="s">
        <v>835</v>
      </c>
      <c r="Q4" t="s">
        <v>835</v>
      </c>
    </row>
    <row r="5" spans="1:17" x14ac:dyDescent="0.2">
      <c r="A5" t="s">
        <v>1637</v>
      </c>
      <c r="G5" s="97" t="s">
        <v>2146</v>
      </c>
      <c r="L5" t="s">
        <v>835</v>
      </c>
      <c r="Q5" t="s">
        <v>835</v>
      </c>
    </row>
    <row r="6" spans="1:17" x14ac:dyDescent="0.2">
      <c r="A6" t="s">
        <v>1638</v>
      </c>
      <c r="G6" s="97" t="s">
        <v>2147</v>
      </c>
      <c r="L6" t="s">
        <v>835</v>
      </c>
      <c r="Q6" t="s">
        <v>835</v>
      </c>
    </row>
    <row r="7" spans="1:17" x14ac:dyDescent="0.2">
      <c r="A7" t="s">
        <v>2056</v>
      </c>
      <c r="G7" s="97" t="s">
        <v>2148</v>
      </c>
      <c r="L7" t="s">
        <v>835</v>
      </c>
      <c r="Q7" t="s">
        <v>835</v>
      </c>
    </row>
    <row r="8" spans="1:17" x14ac:dyDescent="0.2">
      <c r="A8" t="s">
        <v>1272</v>
      </c>
      <c r="G8" s="97" t="s">
        <v>2149</v>
      </c>
      <c r="L8" t="s">
        <v>835</v>
      </c>
      <c r="Q8" t="s">
        <v>835</v>
      </c>
    </row>
    <row r="9" spans="1:17" x14ac:dyDescent="0.2">
      <c r="A9" t="s">
        <v>1273</v>
      </c>
      <c r="G9" s="97" t="s">
        <v>2150</v>
      </c>
      <c r="L9" t="s">
        <v>835</v>
      </c>
      <c r="Q9" t="s">
        <v>835</v>
      </c>
    </row>
    <row r="10" spans="1:17" x14ac:dyDescent="0.2">
      <c r="A10" t="s">
        <v>794</v>
      </c>
      <c r="G10" s="97" t="s">
        <v>2151</v>
      </c>
      <c r="L10" t="s">
        <v>835</v>
      </c>
      <c r="Q10" t="s">
        <v>835</v>
      </c>
    </row>
    <row r="11" spans="1:17" x14ac:dyDescent="0.2">
      <c r="A11" t="s">
        <v>795</v>
      </c>
      <c r="G11" s="97" t="s">
        <v>2152</v>
      </c>
      <c r="L11" t="s">
        <v>835</v>
      </c>
      <c r="Q11" t="s">
        <v>835</v>
      </c>
    </row>
    <row r="12" spans="1:17" x14ac:dyDescent="0.2">
      <c r="A12" t="s">
        <v>796</v>
      </c>
      <c r="G12" s="97" t="s">
        <v>2153</v>
      </c>
      <c r="L12" t="s">
        <v>835</v>
      </c>
      <c r="Q12" t="s">
        <v>835</v>
      </c>
    </row>
    <row r="13" spans="1:17" x14ac:dyDescent="0.2">
      <c r="A13" t="s">
        <v>1226</v>
      </c>
      <c r="G13" s="97" t="s">
        <v>2154</v>
      </c>
      <c r="L13" t="s">
        <v>835</v>
      </c>
      <c r="Q13" t="s">
        <v>835</v>
      </c>
    </row>
    <row r="14" spans="1:17" x14ac:dyDescent="0.2">
      <c r="A14" t="s">
        <v>797</v>
      </c>
      <c r="G14" s="97" t="s">
        <v>2155</v>
      </c>
      <c r="L14" t="s">
        <v>835</v>
      </c>
      <c r="Q14" t="s">
        <v>835</v>
      </c>
    </row>
    <row r="15" spans="1:17" x14ac:dyDescent="0.2">
      <c r="A15" t="s">
        <v>798</v>
      </c>
      <c r="G15" s="97" t="s">
        <v>2156</v>
      </c>
      <c r="L15" t="s">
        <v>835</v>
      </c>
      <c r="Q15" t="s">
        <v>835</v>
      </c>
    </row>
    <row r="16" spans="1:17" x14ac:dyDescent="0.2">
      <c r="A16" t="s">
        <v>799</v>
      </c>
      <c r="G16" s="97" t="s">
        <v>2157</v>
      </c>
      <c r="L16" t="s">
        <v>835</v>
      </c>
      <c r="Q16" t="s">
        <v>835</v>
      </c>
    </row>
    <row r="17" spans="1:17" x14ac:dyDescent="0.2">
      <c r="A17" t="s">
        <v>800</v>
      </c>
      <c r="G17" s="97" t="s">
        <v>2158</v>
      </c>
      <c r="L17" t="s">
        <v>835</v>
      </c>
      <c r="Q17" t="s">
        <v>835</v>
      </c>
    </row>
    <row r="18" spans="1:17" x14ac:dyDescent="0.2">
      <c r="A18" t="s">
        <v>801</v>
      </c>
      <c r="G18" s="97" t="s">
        <v>2159</v>
      </c>
      <c r="L18" t="s">
        <v>835</v>
      </c>
      <c r="Q18" t="s">
        <v>835</v>
      </c>
    </row>
    <row r="19" spans="1:17" x14ac:dyDescent="0.2">
      <c r="A19" t="s">
        <v>698</v>
      </c>
      <c r="G19" s="97" t="s">
        <v>2160</v>
      </c>
      <c r="L19" t="s">
        <v>835</v>
      </c>
      <c r="Q19" t="s">
        <v>835</v>
      </c>
    </row>
    <row r="20" spans="1:17" x14ac:dyDescent="0.2">
      <c r="A20" t="s">
        <v>699</v>
      </c>
      <c r="G20" s="97" t="s">
        <v>2161</v>
      </c>
      <c r="L20" t="s">
        <v>835</v>
      </c>
      <c r="Q20" t="s">
        <v>835</v>
      </c>
    </row>
    <row r="21" spans="1:17" x14ac:dyDescent="0.2">
      <c r="A21" t="s">
        <v>700</v>
      </c>
      <c r="G21" s="97" t="s">
        <v>2162</v>
      </c>
      <c r="L21" t="s">
        <v>835</v>
      </c>
      <c r="Q21" t="s">
        <v>835</v>
      </c>
    </row>
    <row r="22" spans="1:17" x14ac:dyDescent="0.2">
      <c r="A22" t="s">
        <v>701</v>
      </c>
      <c r="G22" s="97" t="s">
        <v>2163</v>
      </c>
      <c r="L22" t="s">
        <v>835</v>
      </c>
      <c r="Q22" t="s">
        <v>835</v>
      </c>
    </row>
    <row r="23" spans="1:17" x14ac:dyDescent="0.2">
      <c r="A23" t="s">
        <v>702</v>
      </c>
      <c r="G23" s="97" t="s">
        <v>2164</v>
      </c>
      <c r="L23" t="s">
        <v>835</v>
      </c>
      <c r="Q23" t="s">
        <v>835</v>
      </c>
    </row>
    <row r="24" spans="1:17" x14ac:dyDescent="0.2">
      <c r="A24" t="s">
        <v>703</v>
      </c>
      <c r="G24" s="97" t="s">
        <v>2165</v>
      </c>
      <c r="L24" t="s">
        <v>835</v>
      </c>
      <c r="Q24" t="s">
        <v>835</v>
      </c>
    </row>
    <row r="25" spans="1:17" x14ac:dyDescent="0.2">
      <c r="A25" t="s">
        <v>704</v>
      </c>
      <c r="G25" s="97" t="s">
        <v>2166</v>
      </c>
      <c r="L25" t="s">
        <v>835</v>
      </c>
      <c r="Q25" t="s">
        <v>835</v>
      </c>
    </row>
    <row r="26" spans="1:17" x14ac:dyDescent="0.2">
      <c r="A26" t="s">
        <v>705</v>
      </c>
      <c r="G26" s="97" t="s">
        <v>2167</v>
      </c>
      <c r="L26" t="s">
        <v>835</v>
      </c>
      <c r="Q26" t="s">
        <v>835</v>
      </c>
    </row>
    <row r="27" spans="1:17" x14ac:dyDescent="0.2">
      <c r="A27" t="s">
        <v>1208</v>
      </c>
      <c r="G27" s="97" t="s">
        <v>2168</v>
      </c>
      <c r="L27" t="s">
        <v>835</v>
      </c>
      <c r="Q27" t="s">
        <v>835</v>
      </c>
    </row>
    <row r="28" spans="1:17" x14ac:dyDescent="0.2">
      <c r="A28" t="s">
        <v>706</v>
      </c>
      <c r="G28" s="97" t="s">
        <v>2169</v>
      </c>
      <c r="L28" t="s">
        <v>835</v>
      </c>
      <c r="Q28" t="s">
        <v>835</v>
      </c>
    </row>
    <row r="29" spans="1:17" x14ac:dyDescent="0.2">
      <c r="A29" t="s">
        <v>1209</v>
      </c>
      <c r="G29" s="97" t="s">
        <v>2170</v>
      </c>
      <c r="L29" t="s">
        <v>835</v>
      </c>
      <c r="Q29" t="s">
        <v>835</v>
      </c>
    </row>
    <row r="30" spans="1:17" x14ac:dyDescent="0.2">
      <c r="A30" t="s">
        <v>707</v>
      </c>
      <c r="G30" s="97" t="s">
        <v>2171</v>
      </c>
      <c r="L30" t="s">
        <v>835</v>
      </c>
      <c r="Q30" t="s">
        <v>835</v>
      </c>
    </row>
    <row r="31" spans="1:17" x14ac:dyDescent="0.2">
      <c r="A31" t="s">
        <v>1269</v>
      </c>
      <c r="G31" s="97" t="s">
        <v>2172</v>
      </c>
      <c r="L31" t="s">
        <v>835</v>
      </c>
      <c r="Q31" t="s">
        <v>835</v>
      </c>
    </row>
    <row r="32" spans="1:17" x14ac:dyDescent="0.2">
      <c r="A32" t="s">
        <v>1270</v>
      </c>
      <c r="G32" s="97" t="s">
        <v>2173</v>
      </c>
      <c r="L32" t="s">
        <v>835</v>
      </c>
      <c r="Q32" t="s">
        <v>835</v>
      </c>
    </row>
    <row r="33" spans="1:17" x14ac:dyDescent="0.2">
      <c r="A33" t="s">
        <v>1210</v>
      </c>
      <c r="G33" s="97" t="s">
        <v>2174</v>
      </c>
      <c r="L33" t="s">
        <v>835</v>
      </c>
      <c r="Q33" t="s">
        <v>835</v>
      </c>
    </row>
    <row r="34" spans="1:17" x14ac:dyDescent="0.2">
      <c r="A34" t="s">
        <v>708</v>
      </c>
      <c r="G34" s="97" t="s">
        <v>2175</v>
      </c>
      <c r="L34" t="s">
        <v>835</v>
      </c>
      <c r="Q34" t="s">
        <v>835</v>
      </c>
    </row>
    <row r="35" spans="1:17" x14ac:dyDescent="0.2">
      <c r="A35" t="s">
        <v>709</v>
      </c>
      <c r="G35" s="97" t="s">
        <v>2176</v>
      </c>
      <c r="L35" t="s">
        <v>835</v>
      </c>
      <c r="Q35" t="s">
        <v>835</v>
      </c>
    </row>
    <row r="36" spans="1:17" x14ac:dyDescent="0.2">
      <c r="A36" t="s">
        <v>1211</v>
      </c>
      <c r="G36" s="97" t="s">
        <v>2177</v>
      </c>
      <c r="L36" t="s">
        <v>835</v>
      </c>
      <c r="Q36" t="s">
        <v>835</v>
      </c>
    </row>
    <row r="37" spans="1:17" x14ac:dyDescent="0.2">
      <c r="A37" t="s">
        <v>710</v>
      </c>
      <c r="G37" s="97" t="s">
        <v>2178</v>
      </c>
      <c r="L37" t="s">
        <v>835</v>
      </c>
      <c r="Q37" t="s">
        <v>835</v>
      </c>
    </row>
    <row r="38" spans="1:17" x14ac:dyDescent="0.2">
      <c r="A38" t="s">
        <v>711</v>
      </c>
      <c r="G38" s="97" t="s">
        <v>2179</v>
      </c>
      <c r="L38" t="s">
        <v>835</v>
      </c>
      <c r="Q38" t="s">
        <v>835</v>
      </c>
    </row>
    <row r="39" spans="1:17" x14ac:dyDescent="0.2">
      <c r="A39" t="s">
        <v>1212</v>
      </c>
      <c r="G39" s="97" t="s">
        <v>2180</v>
      </c>
      <c r="L39" t="s">
        <v>835</v>
      </c>
      <c r="Q39" t="s">
        <v>835</v>
      </c>
    </row>
    <row r="40" spans="1:17" x14ac:dyDescent="0.2">
      <c r="A40" t="s">
        <v>712</v>
      </c>
      <c r="G40" s="97" t="s">
        <v>2181</v>
      </c>
      <c r="L40" t="s">
        <v>835</v>
      </c>
      <c r="Q40" t="s">
        <v>835</v>
      </c>
    </row>
    <row r="41" spans="1:17" x14ac:dyDescent="0.2">
      <c r="A41" t="s">
        <v>713</v>
      </c>
      <c r="G41" s="97" t="s">
        <v>2182</v>
      </c>
      <c r="L41" t="s">
        <v>835</v>
      </c>
      <c r="Q41" t="s">
        <v>835</v>
      </c>
    </row>
    <row r="42" spans="1:17" x14ac:dyDescent="0.2">
      <c r="A42" t="s">
        <v>714</v>
      </c>
      <c r="G42" s="97" t="s">
        <v>2183</v>
      </c>
      <c r="L42" t="s">
        <v>835</v>
      </c>
      <c r="Q42" t="s">
        <v>835</v>
      </c>
    </row>
    <row r="43" spans="1:17" x14ac:dyDescent="0.2">
      <c r="A43" t="s">
        <v>715</v>
      </c>
      <c r="G43" s="97" t="s">
        <v>2184</v>
      </c>
      <c r="L43" t="s">
        <v>835</v>
      </c>
      <c r="Q43" t="s">
        <v>835</v>
      </c>
    </row>
    <row r="44" spans="1:17" x14ac:dyDescent="0.2">
      <c r="A44" t="s">
        <v>1213</v>
      </c>
      <c r="G44" s="97" t="s">
        <v>2185</v>
      </c>
      <c r="L44" t="s">
        <v>835</v>
      </c>
      <c r="Q44" t="s">
        <v>835</v>
      </c>
    </row>
    <row r="45" spans="1:17" x14ac:dyDescent="0.2">
      <c r="A45" t="s">
        <v>716</v>
      </c>
      <c r="G45" s="97" t="s">
        <v>2186</v>
      </c>
      <c r="L45" t="s">
        <v>835</v>
      </c>
      <c r="Q45" t="s">
        <v>835</v>
      </c>
    </row>
    <row r="46" spans="1:17" x14ac:dyDescent="0.2">
      <c r="A46" t="s">
        <v>1214</v>
      </c>
      <c r="G46" s="97" t="s">
        <v>2187</v>
      </c>
      <c r="L46" t="s">
        <v>835</v>
      </c>
      <c r="Q46" t="s">
        <v>835</v>
      </c>
    </row>
    <row r="47" spans="1:17" x14ac:dyDescent="0.2">
      <c r="A47" t="s">
        <v>717</v>
      </c>
      <c r="G47" s="97" t="s">
        <v>2188</v>
      </c>
      <c r="L47" t="s">
        <v>835</v>
      </c>
      <c r="Q47" t="s">
        <v>835</v>
      </c>
    </row>
    <row r="48" spans="1:17" x14ac:dyDescent="0.2">
      <c r="A48" t="s">
        <v>718</v>
      </c>
      <c r="G48" s="97" t="s">
        <v>2189</v>
      </c>
      <c r="L48" t="s">
        <v>835</v>
      </c>
      <c r="Q48" t="s">
        <v>835</v>
      </c>
    </row>
    <row r="49" spans="1:17" x14ac:dyDescent="0.2">
      <c r="A49" t="s">
        <v>719</v>
      </c>
      <c r="G49" s="97" t="s">
        <v>2190</v>
      </c>
      <c r="L49" t="s">
        <v>835</v>
      </c>
      <c r="Q49" t="s">
        <v>835</v>
      </c>
    </row>
    <row r="50" spans="1:17" x14ac:dyDescent="0.2">
      <c r="A50" t="s">
        <v>1215</v>
      </c>
      <c r="G50" s="97" t="s">
        <v>2191</v>
      </c>
      <c r="L50" t="s">
        <v>835</v>
      </c>
      <c r="Q50" t="s">
        <v>835</v>
      </c>
    </row>
    <row r="51" spans="1:17" x14ac:dyDescent="0.2">
      <c r="A51" t="s">
        <v>720</v>
      </c>
      <c r="G51" s="97" t="s">
        <v>2192</v>
      </c>
      <c r="L51" t="s">
        <v>835</v>
      </c>
      <c r="Q51" t="s">
        <v>835</v>
      </c>
    </row>
    <row r="52" spans="1:17" x14ac:dyDescent="0.2">
      <c r="A52" t="s">
        <v>721</v>
      </c>
      <c r="G52" s="97" t="s">
        <v>2193</v>
      </c>
      <c r="L52" t="s">
        <v>835</v>
      </c>
      <c r="Q52" t="s">
        <v>835</v>
      </c>
    </row>
    <row r="53" spans="1:17" x14ac:dyDescent="0.2">
      <c r="A53" t="s">
        <v>722</v>
      </c>
      <c r="G53" s="97" t="s">
        <v>2194</v>
      </c>
      <c r="L53" t="s">
        <v>835</v>
      </c>
      <c r="Q53" t="s">
        <v>835</v>
      </c>
    </row>
    <row r="54" spans="1:17" x14ac:dyDescent="0.2">
      <c r="A54" t="s">
        <v>723</v>
      </c>
      <c r="G54" s="97" t="s">
        <v>2195</v>
      </c>
      <c r="L54" t="s">
        <v>835</v>
      </c>
      <c r="Q54" t="s">
        <v>835</v>
      </c>
    </row>
    <row r="55" spans="1:17" x14ac:dyDescent="0.2">
      <c r="A55" t="s">
        <v>724</v>
      </c>
      <c r="G55" s="97" t="s">
        <v>2196</v>
      </c>
      <c r="L55" t="s">
        <v>835</v>
      </c>
      <c r="Q55" t="s">
        <v>835</v>
      </c>
    </row>
    <row r="56" spans="1:17" x14ac:dyDescent="0.2">
      <c r="A56" t="s">
        <v>725</v>
      </c>
      <c r="G56" s="97" t="s">
        <v>2197</v>
      </c>
      <c r="L56" t="s">
        <v>835</v>
      </c>
      <c r="Q56" t="s">
        <v>835</v>
      </c>
    </row>
    <row r="57" spans="1:17" x14ac:dyDescent="0.2">
      <c r="A57" t="s">
        <v>726</v>
      </c>
      <c r="G57" s="97" t="s">
        <v>2198</v>
      </c>
      <c r="L57" t="s">
        <v>835</v>
      </c>
      <c r="Q57" t="s">
        <v>835</v>
      </c>
    </row>
    <row r="58" spans="1:17" x14ac:dyDescent="0.2">
      <c r="A58" t="s">
        <v>727</v>
      </c>
      <c r="G58" s="97" t="s">
        <v>2199</v>
      </c>
      <c r="L58" t="s">
        <v>835</v>
      </c>
      <c r="Q58" t="s">
        <v>835</v>
      </c>
    </row>
    <row r="59" spans="1:17" x14ac:dyDescent="0.2">
      <c r="A59" t="s">
        <v>1216</v>
      </c>
      <c r="G59" s="97" t="s">
        <v>2200</v>
      </c>
      <c r="L59" t="s">
        <v>835</v>
      </c>
      <c r="Q59" t="s">
        <v>835</v>
      </c>
    </row>
    <row r="60" spans="1:17" x14ac:dyDescent="0.2">
      <c r="A60" t="s">
        <v>1217</v>
      </c>
      <c r="G60" s="97" t="s">
        <v>2201</v>
      </c>
      <c r="L60" t="s">
        <v>835</v>
      </c>
      <c r="Q60" t="s">
        <v>835</v>
      </c>
    </row>
    <row r="61" spans="1:17" x14ac:dyDescent="0.2">
      <c r="A61" t="s">
        <v>728</v>
      </c>
      <c r="G61" s="97" t="s">
        <v>2202</v>
      </c>
      <c r="L61" t="s">
        <v>835</v>
      </c>
      <c r="Q61" t="s">
        <v>835</v>
      </c>
    </row>
    <row r="62" spans="1:17" x14ac:dyDescent="0.2">
      <c r="A62" t="s">
        <v>729</v>
      </c>
      <c r="G62" s="97" t="s">
        <v>2203</v>
      </c>
      <c r="L62" t="s">
        <v>835</v>
      </c>
      <c r="Q62" t="s">
        <v>835</v>
      </c>
    </row>
    <row r="63" spans="1:17" x14ac:dyDescent="0.2">
      <c r="A63" t="s">
        <v>1218</v>
      </c>
      <c r="G63" s="97" t="s">
        <v>2204</v>
      </c>
      <c r="L63" t="s">
        <v>835</v>
      </c>
      <c r="Q63" t="s">
        <v>835</v>
      </c>
    </row>
    <row r="64" spans="1:17" x14ac:dyDescent="0.2">
      <c r="A64" t="s">
        <v>730</v>
      </c>
      <c r="G64" s="97" t="s">
        <v>2205</v>
      </c>
      <c r="L64" t="s">
        <v>835</v>
      </c>
      <c r="Q64" t="s">
        <v>835</v>
      </c>
    </row>
    <row r="65" spans="1:17" x14ac:dyDescent="0.2">
      <c r="A65" t="s">
        <v>731</v>
      </c>
      <c r="G65" s="97" t="s">
        <v>2217</v>
      </c>
      <c r="L65" t="s">
        <v>835</v>
      </c>
      <c r="Q65" t="s">
        <v>835</v>
      </c>
    </row>
    <row r="66" spans="1:17" x14ac:dyDescent="0.2">
      <c r="A66" t="s">
        <v>732</v>
      </c>
      <c r="G66" s="97" t="s">
        <v>2218</v>
      </c>
      <c r="L66" t="s">
        <v>835</v>
      </c>
      <c r="Q66" t="s">
        <v>835</v>
      </c>
    </row>
    <row r="67" spans="1:17" x14ac:dyDescent="0.2">
      <c r="A67" t="s">
        <v>1219</v>
      </c>
      <c r="G67" s="97" t="s">
        <v>2219</v>
      </c>
      <c r="L67" t="s">
        <v>2146</v>
      </c>
      <c r="Q67" t="s">
        <v>835</v>
      </c>
    </row>
    <row r="68" spans="1:17" x14ac:dyDescent="0.2">
      <c r="A68" t="s">
        <v>1220</v>
      </c>
      <c r="G68" s="97" t="s">
        <v>2220</v>
      </c>
      <c r="L68" t="s">
        <v>2147</v>
      </c>
      <c r="Q68" t="s">
        <v>2238</v>
      </c>
    </row>
    <row r="69" spans="1:17" x14ac:dyDescent="0.2">
      <c r="A69" t="s">
        <v>733</v>
      </c>
      <c r="G69" s="97" t="s">
        <v>2221</v>
      </c>
      <c r="L69" t="s">
        <v>2148</v>
      </c>
      <c r="Q69" t="s">
        <v>2239</v>
      </c>
    </row>
    <row r="70" spans="1:17" x14ac:dyDescent="0.2">
      <c r="A70" t="s">
        <v>734</v>
      </c>
      <c r="G70" s="97" t="s">
        <v>2222</v>
      </c>
      <c r="L70" t="s">
        <v>2149</v>
      </c>
      <c r="Q70" t="s">
        <v>2240</v>
      </c>
    </row>
    <row r="71" spans="1:17" x14ac:dyDescent="0.2">
      <c r="A71" t="s">
        <v>735</v>
      </c>
      <c r="G71" s="97" t="s">
        <v>2223</v>
      </c>
      <c r="L71" t="s">
        <v>2150</v>
      </c>
      <c r="Q71" t="s">
        <v>2241</v>
      </c>
    </row>
    <row r="72" spans="1:17" x14ac:dyDescent="0.2">
      <c r="A72" t="s">
        <v>1221</v>
      </c>
      <c r="G72" s="97" t="s">
        <v>2224</v>
      </c>
      <c r="L72" t="s">
        <v>2151</v>
      </c>
      <c r="Q72" t="s">
        <v>2242</v>
      </c>
    </row>
    <row r="73" spans="1:17" x14ac:dyDescent="0.2">
      <c r="A73" t="s">
        <v>736</v>
      </c>
      <c r="G73" s="97" t="s">
        <v>2225</v>
      </c>
      <c r="L73" t="s">
        <v>2152</v>
      </c>
      <c r="Q73" t="s">
        <v>2243</v>
      </c>
    </row>
    <row r="74" spans="1:17" x14ac:dyDescent="0.2">
      <c r="A74" t="s">
        <v>1222</v>
      </c>
      <c r="G74" s="97" t="s">
        <v>2226</v>
      </c>
      <c r="L74" t="s">
        <v>2153</v>
      </c>
      <c r="Q74" t="s">
        <v>2244</v>
      </c>
    </row>
    <row r="75" spans="1:17" x14ac:dyDescent="0.2">
      <c r="A75" t="s">
        <v>737</v>
      </c>
      <c r="G75" s="97" t="s">
        <v>2227</v>
      </c>
      <c r="L75" t="s">
        <v>2154</v>
      </c>
      <c r="Q75" t="s">
        <v>2245</v>
      </c>
    </row>
    <row r="76" spans="1:17" x14ac:dyDescent="0.2">
      <c r="A76" t="s">
        <v>738</v>
      </c>
      <c r="G76" s="97" t="s">
        <v>2228</v>
      </c>
      <c r="L76" t="s">
        <v>2155</v>
      </c>
      <c r="Q76" t="s">
        <v>2246</v>
      </c>
    </row>
    <row r="77" spans="1:17" x14ac:dyDescent="0.2">
      <c r="A77" t="s">
        <v>739</v>
      </c>
      <c r="G77" s="97" t="s">
        <v>2229</v>
      </c>
      <c r="L77" t="s">
        <v>2156</v>
      </c>
      <c r="Q77" t="s">
        <v>2247</v>
      </c>
    </row>
    <row r="78" spans="1:17" x14ac:dyDescent="0.2">
      <c r="A78" t="s">
        <v>740</v>
      </c>
      <c r="G78" s="97" t="s">
        <v>2230</v>
      </c>
      <c r="L78" t="s">
        <v>2157</v>
      </c>
      <c r="Q78" t="s">
        <v>2248</v>
      </c>
    </row>
    <row r="79" spans="1:17" x14ac:dyDescent="0.2">
      <c r="A79" t="s">
        <v>741</v>
      </c>
      <c r="G79" s="97" t="s">
        <v>2231</v>
      </c>
      <c r="L79" t="s">
        <v>2158</v>
      </c>
      <c r="Q79" t="s">
        <v>2249</v>
      </c>
    </row>
    <row r="80" spans="1:17" x14ac:dyDescent="0.2">
      <c r="A80" t="s">
        <v>742</v>
      </c>
      <c r="G80" s="97" t="s">
        <v>2232</v>
      </c>
      <c r="L80" t="s">
        <v>2159</v>
      </c>
      <c r="Q80" t="s">
        <v>2250</v>
      </c>
    </row>
    <row r="81" spans="1:17" x14ac:dyDescent="0.2">
      <c r="A81" t="s">
        <v>1223</v>
      </c>
      <c r="G81" s="97" t="s">
        <v>2233</v>
      </c>
      <c r="L81" t="s">
        <v>2160</v>
      </c>
      <c r="Q81" t="s">
        <v>2251</v>
      </c>
    </row>
    <row r="82" spans="1:17" x14ac:dyDescent="0.2">
      <c r="A82" t="s">
        <v>743</v>
      </c>
      <c r="G82" s="97" t="s">
        <v>2234</v>
      </c>
      <c r="L82" t="s">
        <v>2161</v>
      </c>
      <c r="Q82" t="s">
        <v>2252</v>
      </c>
    </row>
    <row r="83" spans="1:17" x14ac:dyDescent="0.2">
      <c r="A83" t="s">
        <v>744</v>
      </c>
      <c r="G83" s="97" t="s">
        <v>2235</v>
      </c>
      <c r="L83" t="s">
        <v>2162</v>
      </c>
      <c r="Q83" t="s">
        <v>2253</v>
      </c>
    </row>
    <row r="84" spans="1:17" x14ac:dyDescent="0.2">
      <c r="A84" t="s">
        <v>745</v>
      </c>
      <c r="G84" s="97" t="s">
        <v>2236</v>
      </c>
      <c r="L84" t="s">
        <v>2163</v>
      </c>
      <c r="Q84" t="s">
        <v>2254</v>
      </c>
    </row>
    <row r="85" spans="1:17" x14ac:dyDescent="0.2">
      <c r="A85" t="s">
        <v>746</v>
      </c>
      <c r="G85" s="97" t="s">
        <v>2237</v>
      </c>
      <c r="L85" t="s">
        <v>2164</v>
      </c>
      <c r="Q85" t="s">
        <v>2255</v>
      </c>
    </row>
    <row r="86" spans="1:17" x14ac:dyDescent="0.2">
      <c r="A86" t="s">
        <v>747</v>
      </c>
      <c r="G86" s="97" t="s">
        <v>2206</v>
      </c>
      <c r="L86" t="s">
        <v>2165</v>
      </c>
      <c r="Q86" t="s">
        <v>2256</v>
      </c>
    </row>
    <row r="87" spans="1:17" x14ac:dyDescent="0.2">
      <c r="A87" t="s">
        <v>748</v>
      </c>
      <c r="G87" s="97" t="s">
        <v>2207</v>
      </c>
      <c r="L87" t="s">
        <v>2166</v>
      </c>
      <c r="Q87" t="s">
        <v>2257</v>
      </c>
    </row>
    <row r="88" spans="1:17" x14ac:dyDescent="0.2">
      <c r="A88" t="s">
        <v>749</v>
      </c>
      <c r="G88" s="97" t="s">
        <v>2208</v>
      </c>
      <c r="L88" t="s">
        <v>2167</v>
      </c>
      <c r="Q88" t="s">
        <v>2258</v>
      </c>
    </row>
    <row r="89" spans="1:17" x14ac:dyDescent="0.2">
      <c r="A89" t="s">
        <v>1224</v>
      </c>
      <c r="G89" s="97" t="s">
        <v>2209</v>
      </c>
      <c r="L89" t="s">
        <v>2168</v>
      </c>
      <c r="Q89" t="s">
        <v>2259</v>
      </c>
    </row>
    <row r="90" spans="1:17" x14ac:dyDescent="0.2">
      <c r="A90" t="s">
        <v>750</v>
      </c>
      <c r="G90" s="97" t="s">
        <v>2210</v>
      </c>
      <c r="L90" t="s">
        <v>2169</v>
      </c>
      <c r="Q90" t="s">
        <v>2260</v>
      </c>
    </row>
    <row r="91" spans="1:17" x14ac:dyDescent="0.2">
      <c r="A91" t="s">
        <v>1225</v>
      </c>
      <c r="G91" s="97" t="s">
        <v>2211</v>
      </c>
      <c r="L91" t="s">
        <v>2170</v>
      </c>
      <c r="Q91" t="s">
        <v>2261</v>
      </c>
    </row>
    <row r="92" spans="1:17" x14ac:dyDescent="0.2">
      <c r="A92" t="s">
        <v>839</v>
      </c>
      <c r="G92" s="97" t="s">
        <v>2212</v>
      </c>
      <c r="L92" t="s">
        <v>2171</v>
      </c>
      <c r="Q92" t="s">
        <v>2262</v>
      </c>
    </row>
    <row r="93" spans="1:17" x14ac:dyDescent="0.2">
      <c r="A93" t="s">
        <v>751</v>
      </c>
      <c r="G93" s="97" t="s">
        <v>835</v>
      </c>
      <c r="L93" t="s">
        <v>2172</v>
      </c>
      <c r="Q93" t="s">
        <v>2263</v>
      </c>
    </row>
    <row r="94" spans="1:17" x14ac:dyDescent="0.2">
      <c r="A94" t="s">
        <v>752</v>
      </c>
      <c r="G94" s="97" t="s">
        <v>835</v>
      </c>
      <c r="L94" t="s">
        <v>2173</v>
      </c>
      <c r="Q94" t="s">
        <v>2264</v>
      </c>
    </row>
    <row r="95" spans="1:17" x14ac:dyDescent="0.2">
      <c r="A95" t="s">
        <v>753</v>
      </c>
      <c r="G95" s="97" t="s">
        <v>835</v>
      </c>
      <c r="L95" t="s">
        <v>2174</v>
      </c>
      <c r="Q95" t="s">
        <v>2265</v>
      </c>
    </row>
    <row r="96" spans="1:17" x14ac:dyDescent="0.2">
      <c r="A96" t="s">
        <v>754</v>
      </c>
      <c r="G96" s="97" t="s">
        <v>835</v>
      </c>
      <c r="L96" t="s">
        <v>2175</v>
      </c>
      <c r="Q96" t="s">
        <v>2266</v>
      </c>
    </row>
    <row r="97" spans="1:17" x14ac:dyDescent="0.2">
      <c r="A97" t="s">
        <v>755</v>
      </c>
      <c r="G97" s="97" t="s">
        <v>835</v>
      </c>
      <c r="L97" t="s">
        <v>2176</v>
      </c>
      <c r="Q97" t="s">
        <v>2267</v>
      </c>
    </row>
    <row r="98" spans="1:17" x14ac:dyDescent="0.2">
      <c r="A98" t="s">
        <v>756</v>
      </c>
      <c r="G98" s="97" t="s">
        <v>835</v>
      </c>
      <c r="L98" t="s">
        <v>2177</v>
      </c>
      <c r="Q98" t="s">
        <v>2268</v>
      </c>
    </row>
    <row r="99" spans="1:17" x14ac:dyDescent="0.2">
      <c r="A99" t="s">
        <v>757</v>
      </c>
      <c r="G99" s="97" t="s">
        <v>835</v>
      </c>
      <c r="L99" t="s">
        <v>2178</v>
      </c>
      <c r="Q99" t="s">
        <v>2269</v>
      </c>
    </row>
    <row r="100" spans="1:17" x14ac:dyDescent="0.2">
      <c r="A100" t="s">
        <v>758</v>
      </c>
      <c r="G100" s="97" t="s">
        <v>835</v>
      </c>
      <c r="L100" t="s">
        <v>2179</v>
      </c>
      <c r="Q100" t="s">
        <v>2270</v>
      </c>
    </row>
    <row r="101" spans="1:17" x14ac:dyDescent="0.2">
      <c r="A101" t="s">
        <v>759</v>
      </c>
      <c r="G101" s="97" t="s">
        <v>835</v>
      </c>
      <c r="L101" t="s">
        <v>2180</v>
      </c>
      <c r="Q101" t="s">
        <v>2271</v>
      </c>
    </row>
    <row r="102" spans="1:17" x14ac:dyDescent="0.2">
      <c r="A102" t="s">
        <v>840</v>
      </c>
      <c r="G102" s="97" t="s">
        <v>835</v>
      </c>
      <c r="L102" t="s">
        <v>2181</v>
      </c>
      <c r="Q102" t="s">
        <v>2272</v>
      </c>
    </row>
    <row r="103" spans="1:17" x14ac:dyDescent="0.2">
      <c r="A103" t="s">
        <v>760</v>
      </c>
      <c r="G103" s="97" t="s">
        <v>835</v>
      </c>
      <c r="L103" t="s">
        <v>2182</v>
      </c>
      <c r="Q103" t="s">
        <v>2273</v>
      </c>
    </row>
    <row r="104" spans="1:17" x14ac:dyDescent="0.2">
      <c r="A104" t="s">
        <v>761</v>
      </c>
      <c r="G104" s="97" t="s">
        <v>835</v>
      </c>
      <c r="L104" t="s">
        <v>2183</v>
      </c>
      <c r="Q104" t="s">
        <v>2274</v>
      </c>
    </row>
    <row r="105" spans="1:17" x14ac:dyDescent="0.2">
      <c r="A105" t="s">
        <v>762</v>
      </c>
      <c r="G105" s="97" t="s">
        <v>835</v>
      </c>
      <c r="L105" t="s">
        <v>2184</v>
      </c>
      <c r="Q105" t="s">
        <v>2275</v>
      </c>
    </row>
    <row r="106" spans="1:17" x14ac:dyDescent="0.2">
      <c r="A106" t="s">
        <v>841</v>
      </c>
      <c r="G106" s="97" t="s">
        <v>835</v>
      </c>
      <c r="L106" t="s">
        <v>2185</v>
      </c>
      <c r="Q106" t="s">
        <v>2276</v>
      </c>
    </row>
    <row r="107" spans="1:17" x14ac:dyDescent="0.2">
      <c r="A107" t="s">
        <v>763</v>
      </c>
      <c r="G107" s="97" t="s">
        <v>835</v>
      </c>
      <c r="L107" t="s">
        <v>2186</v>
      </c>
      <c r="Q107" t="s">
        <v>2277</v>
      </c>
    </row>
    <row r="108" spans="1:17" x14ac:dyDescent="0.2">
      <c r="A108" t="s">
        <v>764</v>
      </c>
      <c r="G108" s="97" t="s">
        <v>835</v>
      </c>
      <c r="L108" t="s">
        <v>2187</v>
      </c>
      <c r="Q108" t="s">
        <v>2278</v>
      </c>
    </row>
    <row r="109" spans="1:17" x14ac:dyDescent="0.2">
      <c r="A109" t="s">
        <v>870</v>
      </c>
      <c r="G109" s="97" t="s">
        <v>835</v>
      </c>
      <c r="L109" t="s">
        <v>2188</v>
      </c>
      <c r="Q109" t="s">
        <v>2279</v>
      </c>
    </row>
    <row r="110" spans="1:17" x14ac:dyDescent="0.2">
      <c r="A110" t="s">
        <v>765</v>
      </c>
      <c r="G110" s="97" t="s">
        <v>835</v>
      </c>
      <c r="L110" t="s">
        <v>2189</v>
      </c>
      <c r="Q110" t="s">
        <v>2280</v>
      </c>
    </row>
    <row r="111" spans="1:17" x14ac:dyDescent="0.2">
      <c r="A111" t="s">
        <v>766</v>
      </c>
      <c r="G111" s="97" t="s">
        <v>835</v>
      </c>
      <c r="L111" t="s">
        <v>2190</v>
      </c>
      <c r="Q111" t="s">
        <v>2281</v>
      </c>
    </row>
    <row r="112" spans="1:17" x14ac:dyDescent="0.2">
      <c r="A112" t="s">
        <v>767</v>
      </c>
      <c r="G112" s="97" t="s">
        <v>835</v>
      </c>
      <c r="L112" t="s">
        <v>2191</v>
      </c>
      <c r="Q112" t="s">
        <v>2282</v>
      </c>
    </row>
    <row r="113" spans="1:17" x14ac:dyDescent="0.2">
      <c r="A113" t="s">
        <v>768</v>
      </c>
      <c r="G113" s="97" t="s">
        <v>835</v>
      </c>
      <c r="L113" t="s">
        <v>2192</v>
      </c>
      <c r="Q113" t="s">
        <v>2283</v>
      </c>
    </row>
    <row r="114" spans="1:17" x14ac:dyDescent="0.2">
      <c r="A114" t="s">
        <v>769</v>
      </c>
      <c r="G114" s="97" t="s">
        <v>835</v>
      </c>
      <c r="L114" t="s">
        <v>2193</v>
      </c>
      <c r="Q114" t="s">
        <v>2284</v>
      </c>
    </row>
    <row r="115" spans="1:17" x14ac:dyDescent="0.2">
      <c r="A115" t="s">
        <v>770</v>
      </c>
      <c r="G115" s="97" t="s">
        <v>835</v>
      </c>
      <c r="L115" t="s">
        <v>2194</v>
      </c>
      <c r="Q115" t="s">
        <v>2285</v>
      </c>
    </row>
    <row r="116" spans="1:17" x14ac:dyDescent="0.2">
      <c r="A116" t="s">
        <v>771</v>
      </c>
      <c r="G116" s="97" t="s">
        <v>835</v>
      </c>
      <c r="L116" t="s">
        <v>2195</v>
      </c>
      <c r="Q116" t="s">
        <v>2286</v>
      </c>
    </row>
    <row r="117" spans="1:17" x14ac:dyDescent="0.2">
      <c r="A117" t="s">
        <v>772</v>
      </c>
      <c r="G117" s="97" t="s">
        <v>835</v>
      </c>
      <c r="L117" t="s">
        <v>2196</v>
      </c>
      <c r="Q117" t="s">
        <v>2287</v>
      </c>
    </row>
    <row r="118" spans="1:17" x14ac:dyDescent="0.2">
      <c r="A118" t="s">
        <v>773</v>
      </c>
      <c r="G118" s="97" t="s">
        <v>835</v>
      </c>
      <c r="L118" t="s">
        <v>2197</v>
      </c>
      <c r="Q118" t="s">
        <v>2288</v>
      </c>
    </row>
    <row r="119" spans="1:17" x14ac:dyDescent="0.2">
      <c r="A119" t="s">
        <v>842</v>
      </c>
      <c r="G119" s="97" t="s">
        <v>835</v>
      </c>
      <c r="L119" t="s">
        <v>2198</v>
      </c>
      <c r="Q119" t="s">
        <v>2289</v>
      </c>
    </row>
    <row r="120" spans="1:17" x14ac:dyDescent="0.2">
      <c r="A120" t="s">
        <v>774</v>
      </c>
      <c r="G120" s="97" t="s">
        <v>835</v>
      </c>
      <c r="L120" t="s">
        <v>2199</v>
      </c>
      <c r="Q120" t="s">
        <v>2290</v>
      </c>
    </row>
    <row r="121" spans="1:17" x14ac:dyDescent="0.2">
      <c r="A121" t="s">
        <v>775</v>
      </c>
      <c r="G121" s="97" t="s">
        <v>835</v>
      </c>
      <c r="L121" t="s">
        <v>2200</v>
      </c>
      <c r="Q121" t="s">
        <v>2291</v>
      </c>
    </row>
    <row r="122" spans="1:17" x14ac:dyDescent="0.2">
      <c r="A122" t="s">
        <v>776</v>
      </c>
      <c r="G122" s="97" t="s">
        <v>835</v>
      </c>
      <c r="L122" t="s">
        <v>2201</v>
      </c>
      <c r="Q122" t="s">
        <v>2292</v>
      </c>
    </row>
    <row r="123" spans="1:17" x14ac:dyDescent="0.2">
      <c r="A123" t="s">
        <v>843</v>
      </c>
      <c r="G123" s="97" t="s">
        <v>835</v>
      </c>
      <c r="L123" t="s">
        <v>2202</v>
      </c>
      <c r="Q123" t="s">
        <v>2293</v>
      </c>
    </row>
    <row r="124" spans="1:17" x14ac:dyDescent="0.2">
      <c r="A124" t="s">
        <v>777</v>
      </c>
      <c r="G124" s="97" t="s">
        <v>835</v>
      </c>
      <c r="L124" t="s">
        <v>2203</v>
      </c>
      <c r="Q124" t="s">
        <v>2294</v>
      </c>
    </row>
    <row r="125" spans="1:17" x14ac:dyDescent="0.2">
      <c r="A125" t="s">
        <v>844</v>
      </c>
      <c r="G125" s="97" t="s">
        <v>835</v>
      </c>
      <c r="L125" t="s">
        <v>2204</v>
      </c>
      <c r="Q125" t="s">
        <v>2295</v>
      </c>
    </row>
    <row r="126" spans="1:17" x14ac:dyDescent="0.2">
      <c r="A126" t="s">
        <v>778</v>
      </c>
      <c r="G126" s="97" t="s">
        <v>835</v>
      </c>
      <c r="L126" t="s">
        <v>2205</v>
      </c>
      <c r="Q126" t="s">
        <v>2296</v>
      </c>
    </row>
    <row r="127" spans="1:17" x14ac:dyDescent="0.2">
      <c r="A127" t="s">
        <v>845</v>
      </c>
      <c r="G127" s="97" t="s">
        <v>835</v>
      </c>
      <c r="L127" t="s">
        <v>2206</v>
      </c>
      <c r="Q127" t="s">
        <v>2297</v>
      </c>
    </row>
    <row r="128" spans="1:17" x14ac:dyDescent="0.2">
      <c r="A128" t="s">
        <v>846</v>
      </c>
      <c r="G128" s="97" t="s">
        <v>835</v>
      </c>
      <c r="L128" t="s">
        <v>2207</v>
      </c>
      <c r="Q128" t="s">
        <v>2298</v>
      </c>
    </row>
    <row r="129" spans="1:17" x14ac:dyDescent="0.2">
      <c r="A129" t="s">
        <v>779</v>
      </c>
      <c r="G129" s="97" t="s">
        <v>835</v>
      </c>
      <c r="L129" t="s">
        <v>2208</v>
      </c>
      <c r="Q129" t="s">
        <v>2299</v>
      </c>
    </row>
    <row r="130" spans="1:17" x14ac:dyDescent="0.2">
      <c r="A130" t="s">
        <v>780</v>
      </c>
      <c r="G130" s="97" t="s">
        <v>835</v>
      </c>
      <c r="L130" t="s">
        <v>2209</v>
      </c>
      <c r="Q130" t="s">
        <v>2300</v>
      </c>
    </row>
    <row r="131" spans="1:17" x14ac:dyDescent="0.2">
      <c r="A131" t="s">
        <v>781</v>
      </c>
      <c r="G131" s="97" t="s">
        <v>835</v>
      </c>
      <c r="L131" t="s">
        <v>2210</v>
      </c>
      <c r="Q131" t="s">
        <v>2301</v>
      </c>
    </row>
    <row r="132" spans="1:17" x14ac:dyDescent="0.2">
      <c r="A132" t="s">
        <v>782</v>
      </c>
      <c r="G132" s="97" t="s">
        <v>835</v>
      </c>
      <c r="L132" t="s">
        <v>2211</v>
      </c>
      <c r="Q132" t="s">
        <v>2302</v>
      </c>
    </row>
    <row r="133" spans="1:17" x14ac:dyDescent="0.2">
      <c r="A133" t="s">
        <v>847</v>
      </c>
      <c r="G133" s="97" t="s">
        <v>835</v>
      </c>
      <c r="L133" t="s">
        <v>2212</v>
      </c>
      <c r="Q133" t="s">
        <v>2303</v>
      </c>
    </row>
    <row r="134" spans="1:17" x14ac:dyDescent="0.2">
      <c r="A134" t="s">
        <v>783</v>
      </c>
      <c r="G134" s="97" t="s">
        <v>835</v>
      </c>
      <c r="L134" t="s">
        <v>2213</v>
      </c>
      <c r="Q134" t="s">
        <v>2304</v>
      </c>
    </row>
    <row r="135" spans="1:17" x14ac:dyDescent="0.2">
      <c r="A135" t="s">
        <v>784</v>
      </c>
      <c r="G135" s="97" t="s">
        <v>835</v>
      </c>
      <c r="L135" t="s">
        <v>2214</v>
      </c>
    </row>
    <row r="136" spans="1:17" x14ac:dyDescent="0.2">
      <c r="A136" t="s">
        <v>785</v>
      </c>
      <c r="G136" s="97" t="s">
        <v>835</v>
      </c>
      <c r="L136" t="s">
        <v>2215</v>
      </c>
    </row>
    <row r="137" spans="1:17" x14ac:dyDescent="0.2">
      <c r="A137" t="s">
        <v>786</v>
      </c>
      <c r="G137" s="97" t="s">
        <v>835</v>
      </c>
      <c r="L137" t="s">
        <v>2216</v>
      </c>
    </row>
    <row r="138" spans="1:17" x14ac:dyDescent="0.2">
      <c r="A138" t="s">
        <v>787</v>
      </c>
      <c r="G138" s="97" t="s">
        <v>835</v>
      </c>
      <c r="L138" t="s">
        <v>2217</v>
      </c>
    </row>
    <row r="139" spans="1:17" x14ac:dyDescent="0.2">
      <c r="A139" t="s">
        <v>1271</v>
      </c>
      <c r="G139" s="97" t="s">
        <v>835</v>
      </c>
      <c r="L139" t="s">
        <v>2218</v>
      </c>
    </row>
    <row r="140" spans="1:17" x14ac:dyDescent="0.2">
      <c r="A140" t="s">
        <v>788</v>
      </c>
      <c r="G140" s="97" t="s">
        <v>835</v>
      </c>
      <c r="L140" t="s">
        <v>2219</v>
      </c>
    </row>
    <row r="141" spans="1:17" x14ac:dyDescent="0.2">
      <c r="A141" t="s">
        <v>789</v>
      </c>
      <c r="G141" s="97" t="s">
        <v>835</v>
      </c>
      <c r="L141" t="s">
        <v>2220</v>
      </c>
    </row>
    <row r="142" spans="1:17" x14ac:dyDescent="0.2">
      <c r="A142" t="s">
        <v>790</v>
      </c>
      <c r="G142" s="97" t="s">
        <v>835</v>
      </c>
      <c r="L142" t="s">
        <v>2221</v>
      </c>
    </row>
    <row r="143" spans="1:17" x14ac:dyDescent="0.2">
      <c r="A143" t="s">
        <v>791</v>
      </c>
      <c r="G143" s="97" t="s">
        <v>835</v>
      </c>
      <c r="L143" t="s">
        <v>2222</v>
      </c>
    </row>
    <row r="144" spans="1:17" x14ac:dyDescent="0.2">
      <c r="A144" t="s">
        <v>848</v>
      </c>
      <c r="G144" s="97" t="s">
        <v>835</v>
      </c>
      <c r="L144" t="s">
        <v>2223</v>
      </c>
    </row>
    <row r="145" spans="1:12" x14ac:dyDescent="0.2">
      <c r="A145" t="s">
        <v>849</v>
      </c>
      <c r="G145" s="97" t="s">
        <v>835</v>
      </c>
      <c r="L145" t="s">
        <v>2224</v>
      </c>
    </row>
    <row r="146" spans="1:12" x14ac:dyDescent="0.2">
      <c r="A146" t="s">
        <v>792</v>
      </c>
      <c r="G146" s="97" t="s">
        <v>835</v>
      </c>
      <c r="L146" t="s">
        <v>2225</v>
      </c>
    </row>
    <row r="147" spans="1:12" x14ac:dyDescent="0.2">
      <c r="A147" t="s">
        <v>850</v>
      </c>
      <c r="G147" s="97" t="s">
        <v>835</v>
      </c>
      <c r="L147" t="s">
        <v>2226</v>
      </c>
    </row>
    <row r="148" spans="1:12" x14ac:dyDescent="0.2">
      <c r="A148" t="s">
        <v>793</v>
      </c>
      <c r="G148" s="97" t="s">
        <v>835</v>
      </c>
      <c r="L148" t="s">
        <v>2227</v>
      </c>
    </row>
    <row r="149" spans="1:12" x14ac:dyDescent="0.2">
      <c r="A149" t="s">
        <v>694</v>
      </c>
      <c r="G149" s="97" t="s">
        <v>835</v>
      </c>
      <c r="L149" t="s">
        <v>2228</v>
      </c>
    </row>
    <row r="150" spans="1:12" x14ac:dyDescent="0.2">
      <c r="A150" t="s">
        <v>695</v>
      </c>
      <c r="G150" s="97" t="s">
        <v>835</v>
      </c>
      <c r="L150" t="s">
        <v>2229</v>
      </c>
    </row>
    <row r="151" spans="1:12" x14ac:dyDescent="0.2">
      <c r="A151" t="s">
        <v>696</v>
      </c>
      <c r="G151" s="97" t="s">
        <v>835</v>
      </c>
      <c r="L151" t="s">
        <v>2230</v>
      </c>
    </row>
    <row r="152" spans="1:12" x14ac:dyDescent="0.2">
      <c r="A152" t="s">
        <v>836</v>
      </c>
      <c r="G152" s="97" t="s">
        <v>835</v>
      </c>
      <c r="L152" t="s">
        <v>2231</v>
      </c>
    </row>
    <row r="153" spans="1:12" x14ac:dyDescent="0.2">
      <c r="A153" t="s">
        <v>837</v>
      </c>
      <c r="G153" s="97" t="s">
        <v>835</v>
      </c>
      <c r="L153" t="s">
        <v>2232</v>
      </c>
    </row>
    <row r="154" spans="1:12" x14ac:dyDescent="0.2">
      <c r="A154" t="s">
        <v>838</v>
      </c>
      <c r="G154" s="97" t="s">
        <v>835</v>
      </c>
      <c r="L154" t="s">
        <v>2233</v>
      </c>
    </row>
    <row r="155" spans="1:12" x14ac:dyDescent="0.2">
      <c r="A155" t="s">
        <v>697</v>
      </c>
      <c r="G155" s="97" t="s">
        <v>835</v>
      </c>
      <c r="L155" t="s">
        <v>2234</v>
      </c>
    </row>
    <row r="156" spans="1:12" x14ac:dyDescent="0.2">
      <c r="A156" t="s">
        <v>1639</v>
      </c>
      <c r="G156" s="97" t="s">
        <v>835</v>
      </c>
      <c r="L156" t="s">
        <v>2235</v>
      </c>
    </row>
    <row r="157" spans="1:12" x14ac:dyDescent="0.2">
      <c r="A157" t="s">
        <v>1640</v>
      </c>
      <c r="G157" s="97" t="s">
        <v>835</v>
      </c>
      <c r="L157" t="s">
        <v>2236</v>
      </c>
    </row>
    <row r="158" spans="1:12" x14ac:dyDescent="0.2">
      <c r="A158" t="s">
        <v>1641</v>
      </c>
      <c r="G158" s="97" t="s">
        <v>835</v>
      </c>
      <c r="L158" t="s">
        <v>2237</v>
      </c>
    </row>
    <row r="159" spans="1:12" x14ac:dyDescent="0.2">
      <c r="A159" t="s">
        <v>1642</v>
      </c>
      <c r="G159" s="97" t="s">
        <v>835</v>
      </c>
      <c r="L159" t="s">
        <v>835</v>
      </c>
    </row>
    <row r="160" spans="1:12" x14ac:dyDescent="0.2">
      <c r="A160" t="s">
        <v>692</v>
      </c>
      <c r="G160" s="97" t="s">
        <v>835</v>
      </c>
      <c r="L160" t="s">
        <v>835</v>
      </c>
    </row>
    <row r="161" spans="1:12" x14ac:dyDescent="0.2">
      <c r="A161" t="s">
        <v>693</v>
      </c>
      <c r="G161" s="97" t="s">
        <v>835</v>
      </c>
      <c r="L161" t="s">
        <v>835</v>
      </c>
    </row>
    <row r="162" spans="1:12" x14ac:dyDescent="0.2">
      <c r="A162" t="s">
        <v>1661</v>
      </c>
      <c r="G162" s="97" t="s">
        <v>835</v>
      </c>
      <c r="L162" t="s">
        <v>835</v>
      </c>
    </row>
    <row r="163" spans="1:12" x14ac:dyDescent="0.2">
      <c r="A163" t="s">
        <v>1663</v>
      </c>
      <c r="G163" s="97" t="s">
        <v>835</v>
      </c>
      <c r="L163" t="s">
        <v>835</v>
      </c>
    </row>
    <row r="164" spans="1:12" x14ac:dyDescent="0.2">
      <c r="A164" t="s">
        <v>1665</v>
      </c>
      <c r="G164" s="97" t="s">
        <v>835</v>
      </c>
      <c r="L164" t="s">
        <v>835</v>
      </c>
    </row>
    <row r="165" spans="1:12" x14ac:dyDescent="0.2">
      <c r="A165" t="s">
        <v>1667</v>
      </c>
      <c r="G165" s="97" t="s">
        <v>835</v>
      </c>
      <c r="L165" t="s">
        <v>835</v>
      </c>
    </row>
    <row r="166" spans="1:12" x14ac:dyDescent="0.2">
      <c r="A166" t="s">
        <v>1669</v>
      </c>
      <c r="G166" s="97" t="s">
        <v>835</v>
      </c>
      <c r="L166" t="s">
        <v>835</v>
      </c>
    </row>
    <row r="167" spans="1:12" x14ac:dyDescent="0.2">
      <c r="A167" t="s">
        <v>1671</v>
      </c>
      <c r="G167" s="97" t="s">
        <v>835</v>
      </c>
      <c r="L167" t="s">
        <v>835</v>
      </c>
    </row>
    <row r="168" spans="1:12" x14ac:dyDescent="0.2">
      <c r="A168" t="s">
        <v>1673</v>
      </c>
      <c r="G168" s="97" t="s">
        <v>835</v>
      </c>
      <c r="L168" t="s">
        <v>835</v>
      </c>
    </row>
    <row r="169" spans="1:12" x14ac:dyDescent="0.2">
      <c r="A169" t="s">
        <v>1675</v>
      </c>
      <c r="G169" s="97" t="s">
        <v>835</v>
      </c>
      <c r="L169" t="s">
        <v>835</v>
      </c>
    </row>
    <row r="170" spans="1:12" x14ac:dyDescent="0.2">
      <c r="A170" t="s">
        <v>1677</v>
      </c>
      <c r="G170" s="97" t="s">
        <v>835</v>
      </c>
      <c r="L170" t="s">
        <v>835</v>
      </c>
    </row>
    <row r="171" spans="1:12" x14ac:dyDescent="0.2">
      <c r="A171" t="s">
        <v>1679</v>
      </c>
      <c r="G171" s="97" t="s">
        <v>835</v>
      </c>
      <c r="L171" t="s">
        <v>835</v>
      </c>
    </row>
    <row r="172" spans="1:12" x14ac:dyDescent="0.2">
      <c r="A172" t="s">
        <v>1681</v>
      </c>
      <c r="G172" s="97" t="s">
        <v>835</v>
      </c>
      <c r="L172" t="s">
        <v>835</v>
      </c>
    </row>
    <row r="173" spans="1:12" x14ac:dyDescent="0.2">
      <c r="A173" t="s">
        <v>1683</v>
      </c>
      <c r="G173" s="97" t="s">
        <v>835</v>
      </c>
      <c r="L173" t="s">
        <v>835</v>
      </c>
    </row>
    <row r="174" spans="1:12" x14ac:dyDescent="0.2">
      <c r="A174" t="s">
        <v>1685</v>
      </c>
      <c r="G174" s="97" t="s">
        <v>835</v>
      </c>
      <c r="L174" t="s">
        <v>835</v>
      </c>
    </row>
    <row r="175" spans="1:12" x14ac:dyDescent="0.2">
      <c r="A175" t="s">
        <v>1687</v>
      </c>
      <c r="G175" s="97" t="s">
        <v>835</v>
      </c>
      <c r="L175" t="s">
        <v>835</v>
      </c>
    </row>
    <row r="176" spans="1:12" x14ac:dyDescent="0.2">
      <c r="A176" t="s">
        <v>1689</v>
      </c>
      <c r="G176" s="97" t="s">
        <v>835</v>
      </c>
      <c r="L176" t="s">
        <v>835</v>
      </c>
    </row>
    <row r="177" spans="1:12" x14ac:dyDescent="0.2">
      <c r="A177" t="s">
        <v>1691</v>
      </c>
      <c r="G177" s="97" t="s">
        <v>835</v>
      </c>
      <c r="L177" t="s">
        <v>835</v>
      </c>
    </row>
    <row r="178" spans="1:12" x14ac:dyDescent="0.2">
      <c r="A178" t="s">
        <v>1693</v>
      </c>
      <c r="G178" s="97" t="s">
        <v>835</v>
      </c>
      <c r="L178" t="s">
        <v>835</v>
      </c>
    </row>
    <row r="179" spans="1:12" x14ac:dyDescent="0.2">
      <c r="A179" t="s">
        <v>1695</v>
      </c>
      <c r="G179" s="97" t="s">
        <v>835</v>
      </c>
      <c r="L179" t="s">
        <v>835</v>
      </c>
    </row>
    <row r="180" spans="1:12" x14ac:dyDescent="0.2">
      <c r="A180" t="s">
        <v>1697</v>
      </c>
      <c r="G180" s="97" t="s">
        <v>835</v>
      </c>
      <c r="L180" t="s">
        <v>835</v>
      </c>
    </row>
    <row r="181" spans="1:12" x14ac:dyDescent="0.2">
      <c r="A181" t="s">
        <v>1699</v>
      </c>
      <c r="G181" s="97" t="s">
        <v>835</v>
      </c>
      <c r="L181" t="s">
        <v>835</v>
      </c>
    </row>
    <row r="182" spans="1:12" x14ac:dyDescent="0.2">
      <c r="A182" t="s">
        <v>1701</v>
      </c>
      <c r="G182" s="97" t="s">
        <v>835</v>
      </c>
      <c r="L182" t="s">
        <v>835</v>
      </c>
    </row>
    <row r="183" spans="1:12" x14ac:dyDescent="0.2">
      <c r="A183" t="s">
        <v>1703</v>
      </c>
      <c r="G183" s="97" t="s">
        <v>835</v>
      </c>
      <c r="L183" t="s">
        <v>835</v>
      </c>
    </row>
    <row r="184" spans="1:12" x14ac:dyDescent="0.2">
      <c r="A184" t="s">
        <v>1705</v>
      </c>
      <c r="G184" s="97" t="s">
        <v>835</v>
      </c>
      <c r="L184" t="s">
        <v>835</v>
      </c>
    </row>
    <row r="185" spans="1:12" x14ac:dyDescent="0.2">
      <c r="A185" t="s">
        <v>1239</v>
      </c>
      <c r="G185" s="97" t="s">
        <v>835</v>
      </c>
      <c r="L185" t="s">
        <v>835</v>
      </c>
    </row>
    <row r="186" spans="1:12" x14ac:dyDescent="0.2">
      <c r="A186" t="s">
        <v>1707</v>
      </c>
      <c r="G186" s="97" t="s">
        <v>835</v>
      </c>
      <c r="L186" t="s">
        <v>835</v>
      </c>
    </row>
    <row r="187" spans="1:12" x14ac:dyDescent="0.2">
      <c r="A187" t="s">
        <v>1238</v>
      </c>
      <c r="G187" s="97" t="s">
        <v>835</v>
      </c>
      <c r="L187" t="s">
        <v>835</v>
      </c>
    </row>
    <row r="188" spans="1:12" x14ac:dyDescent="0.2">
      <c r="A188" t="s">
        <v>1709</v>
      </c>
      <c r="G188" s="97" t="s">
        <v>835</v>
      </c>
      <c r="L188" t="s">
        <v>835</v>
      </c>
    </row>
    <row r="189" spans="1:12" x14ac:dyDescent="0.2">
      <c r="A189" t="s">
        <v>1711</v>
      </c>
      <c r="G189" s="97" t="s">
        <v>835</v>
      </c>
      <c r="L189" t="s">
        <v>835</v>
      </c>
    </row>
    <row r="190" spans="1:12" x14ac:dyDescent="0.2">
      <c r="A190" t="s">
        <v>1713</v>
      </c>
      <c r="G190" s="97" t="s">
        <v>835</v>
      </c>
      <c r="L190" t="s">
        <v>835</v>
      </c>
    </row>
    <row r="191" spans="1:12" x14ac:dyDescent="0.2">
      <c r="A191" t="s">
        <v>1715</v>
      </c>
      <c r="G191" s="97" t="s">
        <v>835</v>
      </c>
      <c r="L191" t="s">
        <v>835</v>
      </c>
    </row>
    <row r="192" spans="1:12" x14ac:dyDescent="0.2">
      <c r="A192" t="s">
        <v>1717</v>
      </c>
      <c r="G192" s="97" t="s">
        <v>835</v>
      </c>
      <c r="L192" t="s">
        <v>835</v>
      </c>
    </row>
    <row r="193" spans="1:12" x14ac:dyDescent="0.2">
      <c r="A193" t="s">
        <v>1719</v>
      </c>
      <c r="G193" s="97" t="s">
        <v>835</v>
      </c>
      <c r="L193" t="s">
        <v>835</v>
      </c>
    </row>
    <row r="194" spans="1:12" x14ac:dyDescent="0.2">
      <c r="A194" t="s">
        <v>1721</v>
      </c>
      <c r="G194" s="97" t="s">
        <v>835</v>
      </c>
      <c r="L194" t="s">
        <v>835</v>
      </c>
    </row>
    <row r="195" spans="1:12" x14ac:dyDescent="0.2">
      <c r="A195" t="s">
        <v>1723</v>
      </c>
      <c r="G195" s="97" t="s">
        <v>835</v>
      </c>
      <c r="L195" t="s">
        <v>835</v>
      </c>
    </row>
    <row r="196" spans="1:12" x14ac:dyDescent="0.2">
      <c r="A196" t="s">
        <v>1725</v>
      </c>
      <c r="G196" s="97" t="s">
        <v>835</v>
      </c>
      <c r="L196" t="s">
        <v>835</v>
      </c>
    </row>
    <row r="197" spans="1:12" x14ac:dyDescent="0.2">
      <c r="A197" t="s">
        <v>1727</v>
      </c>
      <c r="G197" s="97" t="s">
        <v>835</v>
      </c>
      <c r="L197" t="s">
        <v>835</v>
      </c>
    </row>
    <row r="198" spans="1:12" x14ac:dyDescent="0.2">
      <c r="A198" t="s">
        <v>1729</v>
      </c>
      <c r="G198" s="97" t="s">
        <v>835</v>
      </c>
      <c r="L198" t="s">
        <v>835</v>
      </c>
    </row>
    <row r="199" spans="1:12" x14ac:dyDescent="0.2">
      <c r="A199" t="s">
        <v>1731</v>
      </c>
      <c r="G199" s="97" t="s">
        <v>835</v>
      </c>
      <c r="L199" t="s">
        <v>835</v>
      </c>
    </row>
    <row r="200" spans="1:12" x14ac:dyDescent="0.2">
      <c r="A200" t="s">
        <v>1733</v>
      </c>
      <c r="G200" s="97" t="s">
        <v>835</v>
      </c>
      <c r="L200" t="s">
        <v>835</v>
      </c>
    </row>
    <row r="201" spans="1:12" x14ac:dyDescent="0.2">
      <c r="A201" t="s">
        <v>1735</v>
      </c>
      <c r="G201" s="97" t="s">
        <v>835</v>
      </c>
      <c r="L201" t="s">
        <v>835</v>
      </c>
    </row>
    <row r="202" spans="1:12" x14ac:dyDescent="0.2">
      <c r="A202" t="s">
        <v>1737</v>
      </c>
      <c r="G202" s="97" t="s">
        <v>835</v>
      </c>
      <c r="L202" t="s">
        <v>835</v>
      </c>
    </row>
    <row r="203" spans="1:12" x14ac:dyDescent="0.2">
      <c r="A203" t="s">
        <v>1739</v>
      </c>
      <c r="G203" s="97" t="s">
        <v>835</v>
      </c>
      <c r="L203" t="s">
        <v>835</v>
      </c>
    </row>
    <row r="204" spans="1:12" x14ac:dyDescent="0.2">
      <c r="A204" t="s">
        <v>1741</v>
      </c>
      <c r="G204" s="97" t="s">
        <v>835</v>
      </c>
      <c r="L204" t="s">
        <v>835</v>
      </c>
    </row>
    <row r="205" spans="1:12" x14ac:dyDescent="0.2">
      <c r="A205" t="s">
        <v>1743</v>
      </c>
      <c r="G205" s="97" t="s">
        <v>835</v>
      </c>
      <c r="L205" t="s">
        <v>835</v>
      </c>
    </row>
    <row r="206" spans="1:12" x14ac:dyDescent="0.2">
      <c r="A206" t="s">
        <v>1745</v>
      </c>
      <c r="G206" s="97" t="s">
        <v>835</v>
      </c>
      <c r="L206" t="s">
        <v>835</v>
      </c>
    </row>
    <row r="207" spans="1:12" x14ac:dyDescent="0.2">
      <c r="A207" t="s">
        <v>1747</v>
      </c>
      <c r="G207" s="97" t="s">
        <v>835</v>
      </c>
      <c r="L207" t="s">
        <v>835</v>
      </c>
    </row>
    <row r="208" spans="1:12" x14ac:dyDescent="0.2">
      <c r="A208" t="s">
        <v>1749</v>
      </c>
      <c r="G208" s="97" t="s">
        <v>835</v>
      </c>
      <c r="L208" t="s">
        <v>835</v>
      </c>
    </row>
    <row r="209" spans="1:12" x14ac:dyDescent="0.2">
      <c r="A209" t="s">
        <v>1751</v>
      </c>
      <c r="G209" s="97" t="s">
        <v>835</v>
      </c>
      <c r="L209" t="s">
        <v>835</v>
      </c>
    </row>
    <row r="210" spans="1:12" x14ac:dyDescent="0.2">
      <c r="A210" t="s">
        <v>1753</v>
      </c>
      <c r="G210" s="97" t="s">
        <v>835</v>
      </c>
      <c r="L210" t="s">
        <v>835</v>
      </c>
    </row>
    <row r="211" spans="1:12" x14ac:dyDescent="0.2">
      <c r="A211" t="s">
        <v>1755</v>
      </c>
      <c r="G211" s="97" t="s">
        <v>835</v>
      </c>
      <c r="L211" t="s">
        <v>835</v>
      </c>
    </row>
    <row r="212" spans="1:12" x14ac:dyDescent="0.2">
      <c r="A212" t="s">
        <v>1757</v>
      </c>
      <c r="G212" s="97" t="s">
        <v>835</v>
      </c>
      <c r="L212" t="s">
        <v>835</v>
      </c>
    </row>
    <row r="213" spans="1:12" x14ac:dyDescent="0.2">
      <c r="A213" t="s">
        <v>1759</v>
      </c>
      <c r="G213" s="97" t="s">
        <v>835</v>
      </c>
      <c r="L213" t="s">
        <v>835</v>
      </c>
    </row>
    <row r="214" spans="1:12" x14ac:dyDescent="0.2">
      <c r="A214" t="s">
        <v>1761</v>
      </c>
      <c r="G214" s="97" t="s">
        <v>835</v>
      </c>
      <c r="L214" t="s">
        <v>835</v>
      </c>
    </row>
    <row r="215" spans="1:12" x14ac:dyDescent="0.2">
      <c r="A215" t="s">
        <v>1763</v>
      </c>
      <c r="G215" s="97" t="s">
        <v>835</v>
      </c>
      <c r="L215" t="s">
        <v>835</v>
      </c>
    </row>
    <row r="216" spans="1:12" x14ac:dyDescent="0.2">
      <c r="A216" t="s">
        <v>1765</v>
      </c>
      <c r="G216" s="97" t="s">
        <v>835</v>
      </c>
      <c r="L216" t="s">
        <v>835</v>
      </c>
    </row>
    <row r="217" spans="1:12" x14ac:dyDescent="0.2">
      <c r="A217" t="s">
        <v>1767</v>
      </c>
      <c r="G217" s="97" t="s">
        <v>835</v>
      </c>
      <c r="L217" t="s">
        <v>835</v>
      </c>
    </row>
    <row r="218" spans="1:12" x14ac:dyDescent="0.2">
      <c r="A218" t="s">
        <v>1769</v>
      </c>
      <c r="G218" s="97" t="s">
        <v>835</v>
      </c>
      <c r="L218" t="s">
        <v>835</v>
      </c>
    </row>
    <row r="219" spans="1:12" x14ac:dyDescent="0.2">
      <c r="A219" t="s">
        <v>1771</v>
      </c>
      <c r="G219" s="97" t="s">
        <v>835</v>
      </c>
      <c r="L219" t="s">
        <v>835</v>
      </c>
    </row>
    <row r="220" spans="1:12" x14ac:dyDescent="0.2">
      <c r="A220" t="s">
        <v>1773</v>
      </c>
      <c r="G220" s="97" t="s">
        <v>835</v>
      </c>
      <c r="L220" t="s">
        <v>835</v>
      </c>
    </row>
    <row r="221" spans="1:12" x14ac:dyDescent="0.2">
      <c r="A221" t="s">
        <v>1775</v>
      </c>
      <c r="G221" s="97" t="s">
        <v>835</v>
      </c>
      <c r="L221" t="s">
        <v>835</v>
      </c>
    </row>
    <row r="222" spans="1:12" x14ac:dyDescent="0.2">
      <c r="A222" t="s">
        <v>1777</v>
      </c>
      <c r="G222" s="97" t="s">
        <v>835</v>
      </c>
      <c r="L222" t="s">
        <v>835</v>
      </c>
    </row>
    <row r="223" spans="1:12" x14ac:dyDescent="0.2">
      <c r="A223" t="s">
        <v>1779</v>
      </c>
      <c r="G223" s="97" t="s">
        <v>835</v>
      </c>
      <c r="L223" t="s">
        <v>835</v>
      </c>
    </row>
    <row r="224" spans="1:12" x14ac:dyDescent="0.2">
      <c r="A224" t="s">
        <v>1781</v>
      </c>
      <c r="G224" s="97" t="s">
        <v>835</v>
      </c>
      <c r="L224" t="s">
        <v>835</v>
      </c>
    </row>
    <row r="225" spans="1:12" x14ac:dyDescent="0.2">
      <c r="A225" t="s">
        <v>1783</v>
      </c>
      <c r="G225" s="97" t="s">
        <v>835</v>
      </c>
      <c r="L225" t="s">
        <v>835</v>
      </c>
    </row>
    <row r="226" spans="1:12" x14ac:dyDescent="0.2">
      <c r="A226" t="s">
        <v>1785</v>
      </c>
      <c r="G226" s="97" t="s">
        <v>835</v>
      </c>
    </row>
    <row r="227" spans="1:12" x14ac:dyDescent="0.2">
      <c r="A227" t="s">
        <v>1787</v>
      </c>
      <c r="G227" s="97" t="s">
        <v>835</v>
      </c>
    </row>
    <row r="228" spans="1:12" x14ac:dyDescent="0.2">
      <c r="A228" t="s">
        <v>1789</v>
      </c>
    </row>
    <row r="229" spans="1:12" x14ac:dyDescent="0.2">
      <c r="A229" t="s">
        <v>1791</v>
      </c>
    </row>
    <row r="230" spans="1:12" x14ac:dyDescent="0.2">
      <c r="A230" t="s">
        <v>1793</v>
      </c>
    </row>
    <row r="231" spans="1:12" x14ac:dyDescent="0.2">
      <c r="A231" t="s">
        <v>1795</v>
      </c>
    </row>
    <row r="232" spans="1:12" x14ac:dyDescent="0.2">
      <c r="A232" t="s">
        <v>1797</v>
      </c>
    </row>
    <row r="233" spans="1:12" x14ac:dyDescent="0.2">
      <c r="A233" t="s">
        <v>1799</v>
      </c>
    </row>
    <row r="234" spans="1:12" x14ac:dyDescent="0.2">
      <c r="A234" t="s">
        <v>1801</v>
      </c>
    </row>
    <row r="235" spans="1:12" x14ac:dyDescent="0.2">
      <c r="A235" t="s">
        <v>1803</v>
      </c>
    </row>
    <row r="236" spans="1:12" x14ac:dyDescent="0.2">
      <c r="A236" t="s">
        <v>1805</v>
      </c>
    </row>
    <row r="237" spans="1:12" x14ac:dyDescent="0.2">
      <c r="A237" t="s">
        <v>1807</v>
      </c>
    </row>
    <row r="238" spans="1:12" x14ac:dyDescent="0.2">
      <c r="A238" t="s">
        <v>1809</v>
      </c>
    </row>
    <row r="239" spans="1:12" x14ac:dyDescent="0.2">
      <c r="A239" t="s">
        <v>1811</v>
      </c>
    </row>
    <row r="240" spans="1:12" x14ac:dyDescent="0.2">
      <c r="A240" t="s">
        <v>1813</v>
      </c>
    </row>
    <row r="241" spans="1:1" x14ac:dyDescent="0.2">
      <c r="A241" t="s">
        <v>1815</v>
      </c>
    </row>
    <row r="242" spans="1:1" x14ac:dyDescent="0.2">
      <c r="A242" t="s">
        <v>1817</v>
      </c>
    </row>
    <row r="243" spans="1:1" x14ac:dyDescent="0.2">
      <c r="A243" t="s">
        <v>1819</v>
      </c>
    </row>
    <row r="244" spans="1:1" x14ac:dyDescent="0.2">
      <c r="A244" t="s">
        <v>1821</v>
      </c>
    </row>
    <row r="245" spans="1:1" x14ac:dyDescent="0.2">
      <c r="A245" t="s">
        <v>1823</v>
      </c>
    </row>
    <row r="246" spans="1:1" x14ac:dyDescent="0.2">
      <c r="A246" t="s">
        <v>1825</v>
      </c>
    </row>
    <row r="247" spans="1:1" x14ac:dyDescent="0.2">
      <c r="A247" t="s">
        <v>1827</v>
      </c>
    </row>
    <row r="248" spans="1:1" x14ac:dyDescent="0.2">
      <c r="A248" t="s">
        <v>1829</v>
      </c>
    </row>
    <row r="249" spans="1:1" x14ac:dyDescent="0.2">
      <c r="A249" t="s">
        <v>1831</v>
      </c>
    </row>
    <row r="250" spans="1:1" x14ac:dyDescent="0.2">
      <c r="A250" t="s">
        <v>1833</v>
      </c>
    </row>
    <row r="251" spans="1:1" x14ac:dyDescent="0.2">
      <c r="A251" t="s">
        <v>1835</v>
      </c>
    </row>
    <row r="252" spans="1:1" x14ac:dyDescent="0.2">
      <c r="A252" t="s">
        <v>1837</v>
      </c>
    </row>
    <row r="253" spans="1:1" x14ac:dyDescent="0.2">
      <c r="A253" t="s">
        <v>1839</v>
      </c>
    </row>
    <row r="254" spans="1:1" x14ac:dyDescent="0.2">
      <c r="A254" t="s">
        <v>1841</v>
      </c>
    </row>
    <row r="255" spans="1:1" x14ac:dyDescent="0.2">
      <c r="A255" t="s">
        <v>1843</v>
      </c>
    </row>
    <row r="256" spans="1:1" x14ac:dyDescent="0.2">
      <c r="A256" t="s">
        <v>1845</v>
      </c>
    </row>
    <row r="257" spans="1:1" x14ac:dyDescent="0.2">
      <c r="A257" t="s">
        <v>1847</v>
      </c>
    </row>
    <row r="258" spans="1:1" x14ac:dyDescent="0.2">
      <c r="A258" t="s">
        <v>1849</v>
      </c>
    </row>
    <row r="259" spans="1:1" x14ac:dyDescent="0.2">
      <c r="A259" t="s">
        <v>1851</v>
      </c>
    </row>
    <row r="260" spans="1:1" x14ac:dyDescent="0.2">
      <c r="A260" t="s">
        <v>1853</v>
      </c>
    </row>
    <row r="261" spans="1:1" x14ac:dyDescent="0.2">
      <c r="A261" t="s">
        <v>1855</v>
      </c>
    </row>
    <row r="262" spans="1:1" x14ac:dyDescent="0.2">
      <c r="A262" t="s">
        <v>1857</v>
      </c>
    </row>
    <row r="263" spans="1:1" x14ac:dyDescent="0.2">
      <c r="A263" t="s">
        <v>1859</v>
      </c>
    </row>
    <row r="264" spans="1:1" x14ac:dyDescent="0.2">
      <c r="A264" t="s">
        <v>1861</v>
      </c>
    </row>
    <row r="265" spans="1:1" x14ac:dyDescent="0.2">
      <c r="A265" t="s">
        <v>1863</v>
      </c>
    </row>
    <row r="266" spans="1:1" x14ac:dyDescent="0.2">
      <c r="A266" t="s">
        <v>1865</v>
      </c>
    </row>
    <row r="267" spans="1:1" x14ac:dyDescent="0.2">
      <c r="A267" t="s">
        <v>1867</v>
      </c>
    </row>
    <row r="268" spans="1:1" x14ac:dyDescent="0.2">
      <c r="A268" t="s">
        <v>1869</v>
      </c>
    </row>
    <row r="269" spans="1:1" x14ac:dyDescent="0.2">
      <c r="A269" t="s">
        <v>1871</v>
      </c>
    </row>
    <row r="270" spans="1:1" x14ac:dyDescent="0.2">
      <c r="A270" t="s">
        <v>1873</v>
      </c>
    </row>
    <row r="271" spans="1:1" x14ac:dyDescent="0.2">
      <c r="A271" t="s">
        <v>1875</v>
      </c>
    </row>
    <row r="272" spans="1:1" x14ac:dyDescent="0.2">
      <c r="A272" t="s">
        <v>1877</v>
      </c>
    </row>
    <row r="273" spans="1:1" x14ac:dyDescent="0.2">
      <c r="A273" t="s">
        <v>1879</v>
      </c>
    </row>
    <row r="274" spans="1:1" x14ac:dyDescent="0.2">
      <c r="A274" t="s">
        <v>1881</v>
      </c>
    </row>
    <row r="275" spans="1:1" x14ac:dyDescent="0.2">
      <c r="A275" t="s">
        <v>1883</v>
      </c>
    </row>
    <row r="276" spans="1:1" x14ac:dyDescent="0.2">
      <c r="A276" t="s">
        <v>1885</v>
      </c>
    </row>
    <row r="277" spans="1:1" x14ac:dyDescent="0.2">
      <c r="A277" t="s">
        <v>1887</v>
      </c>
    </row>
    <row r="278" spans="1:1" x14ac:dyDescent="0.2">
      <c r="A278" t="s">
        <v>1889</v>
      </c>
    </row>
    <row r="279" spans="1:1" x14ac:dyDescent="0.2">
      <c r="A279" t="s">
        <v>1891</v>
      </c>
    </row>
    <row r="280" spans="1:1" x14ac:dyDescent="0.2">
      <c r="A280" t="s">
        <v>1893</v>
      </c>
    </row>
    <row r="281" spans="1:1" x14ac:dyDescent="0.2">
      <c r="A281" t="s">
        <v>1895</v>
      </c>
    </row>
    <row r="282" spans="1:1" x14ac:dyDescent="0.2">
      <c r="A282" t="s">
        <v>1897</v>
      </c>
    </row>
    <row r="283" spans="1:1" x14ac:dyDescent="0.2">
      <c r="A283" t="s">
        <v>1899</v>
      </c>
    </row>
    <row r="284" spans="1:1" x14ac:dyDescent="0.2">
      <c r="A284" t="s">
        <v>1901</v>
      </c>
    </row>
    <row r="285" spans="1:1" x14ac:dyDescent="0.2">
      <c r="A285" t="s">
        <v>1903</v>
      </c>
    </row>
    <row r="286" spans="1:1" x14ac:dyDescent="0.2">
      <c r="A286" t="s">
        <v>1905</v>
      </c>
    </row>
    <row r="287" spans="1:1" x14ac:dyDescent="0.2">
      <c r="A287" t="s">
        <v>1907</v>
      </c>
    </row>
    <row r="288" spans="1:1" x14ac:dyDescent="0.2">
      <c r="A288" t="s">
        <v>1909</v>
      </c>
    </row>
    <row r="289" spans="1:1" x14ac:dyDescent="0.2">
      <c r="A289" t="s">
        <v>1911</v>
      </c>
    </row>
    <row r="290" spans="1:1" x14ac:dyDescent="0.2">
      <c r="A290" t="s">
        <v>1913</v>
      </c>
    </row>
    <row r="291" spans="1:1" x14ac:dyDescent="0.2">
      <c r="A291" t="s">
        <v>1915</v>
      </c>
    </row>
    <row r="292" spans="1:1" x14ac:dyDescent="0.2">
      <c r="A292" t="s">
        <v>1917</v>
      </c>
    </row>
    <row r="293" spans="1:1" x14ac:dyDescent="0.2">
      <c r="A293" t="s">
        <v>1919</v>
      </c>
    </row>
    <row r="294" spans="1:1" x14ac:dyDescent="0.2">
      <c r="A294" t="s">
        <v>1921</v>
      </c>
    </row>
    <row r="295" spans="1:1" x14ac:dyDescent="0.2">
      <c r="A295" t="s">
        <v>1923</v>
      </c>
    </row>
    <row r="296" spans="1:1" x14ac:dyDescent="0.2">
      <c r="A296" t="s">
        <v>1925</v>
      </c>
    </row>
    <row r="297" spans="1:1" x14ac:dyDescent="0.2">
      <c r="A297" t="s">
        <v>1927</v>
      </c>
    </row>
    <row r="298" spans="1:1" x14ac:dyDescent="0.2">
      <c r="A298" t="s">
        <v>1929</v>
      </c>
    </row>
    <row r="299" spans="1:1" x14ac:dyDescent="0.2">
      <c r="A299" t="s">
        <v>1931</v>
      </c>
    </row>
    <row r="300" spans="1:1" x14ac:dyDescent="0.2">
      <c r="A300" t="s">
        <v>1933</v>
      </c>
    </row>
    <row r="301" spans="1:1" x14ac:dyDescent="0.2">
      <c r="A301" t="s">
        <v>1935</v>
      </c>
    </row>
    <row r="302" spans="1:1" x14ac:dyDescent="0.2">
      <c r="A302" t="s">
        <v>1937</v>
      </c>
    </row>
    <row r="303" spans="1:1" x14ac:dyDescent="0.2">
      <c r="A303" t="s">
        <v>1939</v>
      </c>
    </row>
    <row r="304" spans="1:1" x14ac:dyDescent="0.2">
      <c r="A304" t="s">
        <v>1941</v>
      </c>
    </row>
    <row r="305" spans="1:1" x14ac:dyDescent="0.2">
      <c r="A305" t="s">
        <v>1943</v>
      </c>
    </row>
    <row r="306" spans="1:1" x14ac:dyDescent="0.2">
      <c r="A306" t="s">
        <v>1945</v>
      </c>
    </row>
    <row r="307" spans="1:1" x14ac:dyDescent="0.2">
      <c r="A307" t="s">
        <v>1947</v>
      </c>
    </row>
    <row r="308" spans="1:1" x14ac:dyDescent="0.2">
      <c r="A308" t="s">
        <v>1949</v>
      </c>
    </row>
    <row r="309" spans="1:1" x14ac:dyDescent="0.2">
      <c r="A309" t="s">
        <v>1951</v>
      </c>
    </row>
    <row r="310" spans="1:1" x14ac:dyDescent="0.2">
      <c r="A310" t="s">
        <v>1953</v>
      </c>
    </row>
    <row r="311" spans="1:1" x14ac:dyDescent="0.2">
      <c r="A311" t="s">
        <v>1955</v>
      </c>
    </row>
    <row r="312" spans="1:1" x14ac:dyDescent="0.2">
      <c r="A312" t="s">
        <v>1957</v>
      </c>
    </row>
    <row r="313" spans="1:1" x14ac:dyDescent="0.2">
      <c r="A313" t="s">
        <v>1959</v>
      </c>
    </row>
    <row r="314" spans="1:1" x14ac:dyDescent="0.2">
      <c r="A314" t="s">
        <v>1961</v>
      </c>
    </row>
    <row r="315" spans="1:1" x14ac:dyDescent="0.2">
      <c r="A315" t="s">
        <v>1963</v>
      </c>
    </row>
    <row r="316" spans="1:1" x14ac:dyDescent="0.2">
      <c r="A316" t="s">
        <v>1965</v>
      </c>
    </row>
    <row r="317" spans="1:1" x14ac:dyDescent="0.2">
      <c r="A317" t="s">
        <v>1967</v>
      </c>
    </row>
    <row r="318" spans="1:1" x14ac:dyDescent="0.2">
      <c r="A318" t="s">
        <v>1969</v>
      </c>
    </row>
    <row r="319" spans="1:1" x14ac:dyDescent="0.2">
      <c r="A319" t="s">
        <v>1971</v>
      </c>
    </row>
    <row r="320" spans="1:1" x14ac:dyDescent="0.2">
      <c r="A320" t="s">
        <v>1973</v>
      </c>
    </row>
    <row r="321" spans="1:1" x14ac:dyDescent="0.2">
      <c r="A321" t="s">
        <v>1975</v>
      </c>
    </row>
    <row r="322" spans="1:1" x14ac:dyDescent="0.2">
      <c r="A322" t="s">
        <v>1977</v>
      </c>
    </row>
    <row r="323" spans="1:1" x14ac:dyDescent="0.2">
      <c r="A323" t="s">
        <v>1979</v>
      </c>
    </row>
    <row r="324" spans="1:1" x14ac:dyDescent="0.2">
      <c r="A324" t="s">
        <v>1981</v>
      </c>
    </row>
    <row r="325" spans="1:1" x14ac:dyDescent="0.2">
      <c r="A325" t="s">
        <v>1983</v>
      </c>
    </row>
    <row r="326" spans="1:1" x14ac:dyDescent="0.2">
      <c r="A326" t="s">
        <v>1985</v>
      </c>
    </row>
    <row r="327" spans="1:1" x14ac:dyDescent="0.2">
      <c r="A327" t="s">
        <v>1987</v>
      </c>
    </row>
    <row r="328" spans="1:1" x14ac:dyDescent="0.2">
      <c r="A328" t="s">
        <v>1989</v>
      </c>
    </row>
    <row r="329" spans="1:1" x14ac:dyDescent="0.2">
      <c r="A329" t="s">
        <v>1991</v>
      </c>
    </row>
    <row r="330" spans="1:1" x14ac:dyDescent="0.2">
      <c r="A330" t="s">
        <v>1993</v>
      </c>
    </row>
    <row r="331" spans="1:1" x14ac:dyDescent="0.2">
      <c r="A331" t="s">
        <v>1995</v>
      </c>
    </row>
    <row r="332" spans="1:1" x14ac:dyDescent="0.2">
      <c r="A332" t="s">
        <v>1997</v>
      </c>
    </row>
    <row r="333" spans="1:1" x14ac:dyDescent="0.2">
      <c r="A333" t="s">
        <v>1999</v>
      </c>
    </row>
    <row r="334" spans="1:1" x14ac:dyDescent="0.2">
      <c r="A334" t="s">
        <v>2001</v>
      </c>
    </row>
    <row r="335" spans="1:1" x14ac:dyDescent="0.2">
      <c r="A335" t="s">
        <v>2003</v>
      </c>
    </row>
    <row r="336" spans="1:1" x14ac:dyDescent="0.2">
      <c r="A336" t="s">
        <v>2005</v>
      </c>
    </row>
    <row r="337" spans="1:1" x14ac:dyDescent="0.2">
      <c r="A337" t="s">
        <v>2007</v>
      </c>
    </row>
    <row r="338" spans="1:1" x14ac:dyDescent="0.2">
      <c r="A338" t="s">
        <v>2009</v>
      </c>
    </row>
    <row r="339" spans="1:1" x14ac:dyDescent="0.2">
      <c r="A339" t="s">
        <v>2011</v>
      </c>
    </row>
    <row r="340" spans="1:1" x14ac:dyDescent="0.2">
      <c r="A340" t="s">
        <v>2013</v>
      </c>
    </row>
    <row r="341" spans="1:1" x14ac:dyDescent="0.2">
      <c r="A341" t="s">
        <v>2015</v>
      </c>
    </row>
    <row r="342" spans="1:1" x14ac:dyDescent="0.2">
      <c r="A342" t="s">
        <v>2017</v>
      </c>
    </row>
    <row r="343" spans="1:1" x14ac:dyDescent="0.2">
      <c r="A343" t="s">
        <v>2019</v>
      </c>
    </row>
    <row r="344" spans="1:1" x14ac:dyDescent="0.2">
      <c r="A344" t="s">
        <v>2021</v>
      </c>
    </row>
    <row r="345" spans="1:1" x14ac:dyDescent="0.2">
      <c r="A345" t="s">
        <v>2023</v>
      </c>
    </row>
    <row r="346" spans="1:1" x14ac:dyDescent="0.2">
      <c r="A346" t="s">
        <v>2025</v>
      </c>
    </row>
    <row r="347" spans="1:1" x14ac:dyDescent="0.2">
      <c r="A347" t="s">
        <v>2027</v>
      </c>
    </row>
    <row r="348" spans="1:1" x14ac:dyDescent="0.2">
      <c r="A348" t="s">
        <v>1650</v>
      </c>
    </row>
    <row r="349" spans="1:1" x14ac:dyDescent="0.2">
      <c r="A349" t="s">
        <v>1651</v>
      </c>
    </row>
    <row r="350" spans="1:1" x14ac:dyDescent="0.2">
      <c r="A350" t="s">
        <v>2082</v>
      </c>
    </row>
    <row r="351" spans="1:1" x14ac:dyDescent="0.2">
      <c r="A351" t="s">
        <v>2083</v>
      </c>
    </row>
    <row r="352" spans="1:1" x14ac:dyDescent="0.2">
      <c r="A352" t="s">
        <v>2084</v>
      </c>
    </row>
    <row r="353" spans="1:1" x14ac:dyDescent="0.2">
      <c r="A353" t="s">
        <v>2085</v>
      </c>
    </row>
    <row r="354" spans="1:1" x14ac:dyDescent="0.2">
      <c r="A354" t="s">
        <v>2086</v>
      </c>
    </row>
    <row r="355" spans="1:1" x14ac:dyDescent="0.2">
      <c r="A355" t="s">
        <v>2087</v>
      </c>
    </row>
    <row r="356" spans="1:1" x14ac:dyDescent="0.2">
      <c r="A356" t="s">
        <v>2088</v>
      </c>
    </row>
    <row r="357" spans="1:1" x14ac:dyDescent="0.2">
      <c r="A357" t="s">
        <v>2089</v>
      </c>
    </row>
    <row r="358" spans="1:1" x14ac:dyDescent="0.2">
      <c r="A358" t="s">
        <v>2090</v>
      </c>
    </row>
    <row r="359" spans="1:1" x14ac:dyDescent="0.2">
      <c r="A359" t="s">
        <v>2091</v>
      </c>
    </row>
    <row r="360" spans="1:1" x14ac:dyDescent="0.2">
      <c r="A360" t="s">
        <v>2092</v>
      </c>
    </row>
    <row r="361" spans="1:1" x14ac:dyDescent="0.2">
      <c r="A361" t="s">
        <v>2093</v>
      </c>
    </row>
    <row r="362" spans="1:1" x14ac:dyDescent="0.2">
      <c r="A362" t="s">
        <v>2094</v>
      </c>
    </row>
    <row r="363" spans="1:1" x14ac:dyDescent="0.2">
      <c r="A363" t="s">
        <v>2095</v>
      </c>
    </row>
    <row r="364" spans="1:1" x14ac:dyDescent="0.2">
      <c r="A364" t="s">
        <v>2096</v>
      </c>
    </row>
    <row r="365" spans="1:1" x14ac:dyDescent="0.2">
      <c r="A365" t="s">
        <v>2097</v>
      </c>
    </row>
    <row r="366" spans="1:1" x14ac:dyDescent="0.2">
      <c r="A366" t="s">
        <v>2098</v>
      </c>
    </row>
    <row r="367" spans="1:1" x14ac:dyDescent="0.2">
      <c r="A367" t="s">
        <v>2099</v>
      </c>
    </row>
    <row r="368" spans="1:1" x14ac:dyDescent="0.2">
      <c r="A368" t="s">
        <v>2100</v>
      </c>
    </row>
    <row r="369" spans="1:1" x14ac:dyDescent="0.2">
      <c r="A369" t="s">
        <v>2101</v>
      </c>
    </row>
    <row r="370" spans="1:1" x14ac:dyDescent="0.2">
      <c r="A370" t="s">
        <v>2102</v>
      </c>
    </row>
    <row r="371" spans="1:1" x14ac:dyDescent="0.2">
      <c r="A371" t="s">
        <v>2103</v>
      </c>
    </row>
    <row r="372" spans="1:1" x14ac:dyDescent="0.2">
      <c r="A372" t="s">
        <v>2104</v>
      </c>
    </row>
    <row r="373" spans="1:1" x14ac:dyDescent="0.2">
      <c r="A373" t="s">
        <v>2105</v>
      </c>
    </row>
    <row r="374" spans="1:1" x14ac:dyDescent="0.2">
      <c r="A374" t="s">
        <v>2106</v>
      </c>
    </row>
    <row r="375" spans="1:1" x14ac:dyDescent="0.2">
      <c r="A375" t="s">
        <v>2107</v>
      </c>
    </row>
    <row r="376" spans="1:1" x14ac:dyDescent="0.2">
      <c r="A376" t="s">
        <v>2108</v>
      </c>
    </row>
    <row r="377" spans="1:1" x14ac:dyDescent="0.2">
      <c r="A377" t="s">
        <v>2109</v>
      </c>
    </row>
    <row r="378" spans="1:1" x14ac:dyDescent="0.2">
      <c r="A378" t="s">
        <v>2110</v>
      </c>
    </row>
    <row r="379" spans="1:1" x14ac:dyDescent="0.2">
      <c r="A379" t="s">
        <v>794</v>
      </c>
    </row>
    <row r="380" spans="1:1" x14ac:dyDescent="0.2">
      <c r="A380" t="s">
        <v>2111</v>
      </c>
    </row>
    <row r="381" spans="1:1" x14ac:dyDescent="0.2">
      <c r="A381" t="s">
        <v>2112</v>
      </c>
    </row>
    <row r="382" spans="1:1" x14ac:dyDescent="0.2">
      <c r="A382" t="s">
        <v>2113</v>
      </c>
    </row>
    <row r="383" spans="1:1" x14ac:dyDescent="0.2">
      <c r="A383" t="s">
        <v>2114</v>
      </c>
    </row>
    <row r="384" spans="1:1" x14ac:dyDescent="0.2">
      <c r="A384" t="s">
        <v>2115</v>
      </c>
    </row>
    <row r="385" spans="1:1" x14ac:dyDescent="0.2">
      <c r="A385" t="s">
        <v>2116</v>
      </c>
    </row>
    <row r="386" spans="1:1" x14ac:dyDescent="0.2">
      <c r="A386" t="s">
        <v>2117</v>
      </c>
    </row>
    <row r="387" spans="1:1" x14ac:dyDescent="0.2">
      <c r="A387" t="s">
        <v>2118</v>
      </c>
    </row>
    <row r="388" spans="1:1" x14ac:dyDescent="0.2">
      <c r="A388" t="s">
        <v>2119</v>
      </c>
    </row>
    <row r="389" spans="1:1" x14ac:dyDescent="0.2">
      <c r="A389" t="s">
        <v>2120</v>
      </c>
    </row>
    <row r="390" spans="1:1" x14ac:dyDescent="0.2">
      <c r="A390" t="s">
        <v>800</v>
      </c>
    </row>
    <row r="391" spans="1:1" x14ac:dyDescent="0.2">
      <c r="A391" t="s">
        <v>2121</v>
      </c>
    </row>
    <row r="392" spans="1:1" x14ac:dyDescent="0.2">
      <c r="A392" t="s">
        <v>2122</v>
      </c>
    </row>
    <row r="393" spans="1:1" x14ac:dyDescent="0.2">
      <c r="A393" t="s">
        <v>2123</v>
      </c>
    </row>
    <row r="394" spans="1:1" x14ac:dyDescent="0.2">
      <c r="A394" t="s">
        <v>2124</v>
      </c>
    </row>
    <row r="395" spans="1:1" x14ac:dyDescent="0.2">
      <c r="A395" t="s">
        <v>2125</v>
      </c>
    </row>
    <row r="396" spans="1:1" x14ac:dyDescent="0.2">
      <c r="A396" t="s">
        <v>2126</v>
      </c>
    </row>
    <row r="397" spans="1:1" x14ac:dyDescent="0.2">
      <c r="A397" t="s">
        <v>2127</v>
      </c>
    </row>
    <row r="398" spans="1:1" x14ac:dyDescent="0.2">
      <c r="A398" t="s">
        <v>2128</v>
      </c>
    </row>
    <row r="399" spans="1:1" x14ac:dyDescent="0.2">
      <c r="A399" t="s">
        <v>2129</v>
      </c>
    </row>
    <row r="400" spans="1:1" x14ac:dyDescent="0.2">
      <c r="A400" t="s">
        <v>2130</v>
      </c>
    </row>
    <row r="401" spans="1:1" x14ac:dyDescent="0.2">
      <c r="A401" t="s">
        <v>2131</v>
      </c>
    </row>
    <row r="402" spans="1:1" x14ac:dyDescent="0.2">
      <c r="A402" t="s">
        <v>2132</v>
      </c>
    </row>
    <row r="403" spans="1:1" x14ac:dyDescent="0.2">
      <c r="A403" t="s">
        <v>733</v>
      </c>
    </row>
    <row r="404" spans="1:1" x14ac:dyDescent="0.2">
      <c r="A404" t="s">
        <v>2133</v>
      </c>
    </row>
    <row r="405" spans="1:1" x14ac:dyDescent="0.2">
      <c r="A405" t="s">
        <v>2134</v>
      </c>
    </row>
    <row r="406" spans="1:1" x14ac:dyDescent="0.2">
      <c r="A406" t="s">
        <v>2135</v>
      </c>
    </row>
    <row r="407" spans="1:1" x14ac:dyDescent="0.2">
      <c r="A407" t="s">
        <v>2136</v>
      </c>
    </row>
    <row r="408" spans="1:1" x14ac:dyDescent="0.2">
      <c r="A408" t="s">
        <v>2137</v>
      </c>
    </row>
    <row r="409" spans="1:1" x14ac:dyDescent="0.2">
      <c r="A409" t="s">
        <v>2138</v>
      </c>
    </row>
    <row r="410" spans="1:1" x14ac:dyDescent="0.2">
      <c r="A410" t="s">
        <v>2139</v>
      </c>
    </row>
    <row r="411" spans="1:1" x14ac:dyDescent="0.2">
      <c r="A411" t="s">
        <v>2140</v>
      </c>
    </row>
    <row r="412" spans="1:1" x14ac:dyDescent="0.2">
      <c r="A412" t="s">
        <v>2141</v>
      </c>
    </row>
    <row r="413" spans="1:1" x14ac:dyDescent="0.2">
      <c r="A413" t="s">
        <v>2142</v>
      </c>
    </row>
    <row r="414" spans="1:1" x14ac:dyDescent="0.2">
      <c r="A414" t="s">
        <v>2143</v>
      </c>
    </row>
    <row r="415" spans="1:1" x14ac:dyDescent="0.2">
      <c r="A415" t="s">
        <v>2144</v>
      </c>
    </row>
    <row r="416" spans="1:1" x14ac:dyDescent="0.2">
      <c r="A416" t="s">
        <v>2145</v>
      </c>
    </row>
    <row r="417" spans="1:1" x14ac:dyDescent="0.2">
      <c r="A417" t="s">
        <v>835</v>
      </c>
    </row>
    <row r="418" spans="1:1" x14ac:dyDescent="0.2">
      <c r="A418" t="s">
        <v>835</v>
      </c>
    </row>
    <row r="419" spans="1:1" x14ac:dyDescent="0.2">
      <c r="A419" t="s">
        <v>835</v>
      </c>
    </row>
    <row r="420" spans="1:1" x14ac:dyDescent="0.2">
      <c r="A420" t="s">
        <v>835</v>
      </c>
    </row>
    <row r="421" spans="1:1" x14ac:dyDescent="0.2">
      <c r="A421" t="s">
        <v>835</v>
      </c>
    </row>
    <row r="422" spans="1:1" x14ac:dyDescent="0.2">
      <c r="A422" t="s">
        <v>835</v>
      </c>
    </row>
    <row r="423" spans="1:1" x14ac:dyDescent="0.2">
      <c r="A423" t="s">
        <v>835</v>
      </c>
    </row>
    <row r="424" spans="1:1" x14ac:dyDescent="0.2">
      <c r="A424" t="s">
        <v>835</v>
      </c>
    </row>
    <row r="425" spans="1:1" x14ac:dyDescent="0.2">
      <c r="A425" t="s">
        <v>835</v>
      </c>
    </row>
    <row r="426" spans="1:1" x14ac:dyDescent="0.2">
      <c r="A426" t="s">
        <v>835</v>
      </c>
    </row>
    <row r="427" spans="1:1" x14ac:dyDescent="0.2">
      <c r="A427" t="s">
        <v>835</v>
      </c>
    </row>
    <row r="428" spans="1:1" x14ac:dyDescent="0.2">
      <c r="A428" t="s">
        <v>835</v>
      </c>
    </row>
    <row r="429" spans="1:1" x14ac:dyDescent="0.2">
      <c r="A429" t="s">
        <v>835</v>
      </c>
    </row>
    <row r="430" spans="1:1" x14ac:dyDescent="0.2">
      <c r="A430" t="s">
        <v>835</v>
      </c>
    </row>
    <row r="431" spans="1:1" x14ac:dyDescent="0.2">
      <c r="A431" t="s">
        <v>835</v>
      </c>
    </row>
    <row r="432" spans="1:1" x14ac:dyDescent="0.2">
      <c r="A432" t="s">
        <v>835</v>
      </c>
    </row>
    <row r="433" spans="1:1" x14ac:dyDescent="0.2">
      <c r="A433" t="s">
        <v>835</v>
      </c>
    </row>
    <row r="434" spans="1:1" x14ac:dyDescent="0.2">
      <c r="A434" t="s">
        <v>835</v>
      </c>
    </row>
    <row r="435" spans="1:1" x14ac:dyDescent="0.2">
      <c r="A435" t="s">
        <v>835</v>
      </c>
    </row>
    <row r="436" spans="1:1" x14ac:dyDescent="0.2">
      <c r="A436" t="s">
        <v>835</v>
      </c>
    </row>
    <row r="437" spans="1:1" x14ac:dyDescent="0.2">
      <c r="A437" t="s">
        <v>835</v>
      </c>
    </row>
    <row r="438" spans="1:1" x14ac:dyDescent="0.2">
      <c r="A438" t="s">
        <v>835</v>
      </c>
    </row>
    <row r="439" spans="1:1" x14ac:dyDescent="0.2">
      <c r="A439" t="s">
        <v>835</v>
      </c>
    </row>
    <row r="440" spans="1:1" x14ac:dyDescent="0.2">
      <c r="A440" t="s">
        <v>835</v>
      </c>
    </row>
    <row r="441" spans="1:1" x14ac:dyDescent="0.2">
      <c r="A441" t="s">
        <v>835</v>
      </c>
    </row>
    <row r="442" spans="1:1" x14ac:dyDescent="0.2">
      <c r="A442" t="s">
        <v>835</v>
      </c>
    </row>
    <row r="443" spans="1:1" x14ac:dyDescent="0.2">
      <c r="A443" t="s">
        <v>835</v>
      </c>
    </row>
    <row r="444" spans="1:1" x14ac:dyDescent="0.2">
      <c r="A444" t="s">
        <v>835</v>
      </c>
    </row>
    <row r="445" spans="1:1" x14ac:dyDescent="0.2">
      <c r="A445" t="s">
        <v>835</v>
      </c>
    </row>
    <row r="446" spans="1:1" x14ac:dyDescent="0.2">
      <c r="A446" t="s">
        <v>835</v>
      </c>
    </row>
    <row r="447" spans="1:1" x14ac:dyDescent="0.2">
      <c r="A447" t="s">
        <v>835</v>
      </c>
    </row>
    <row r="448" spans="1:1" x14ac:dyDescent="0.2">
      <c r="A448" t="s">
        <v>835</v>
      </c>
    </row>
    <row r="449" spans="1:1" x14ac:dyDescent="0.2">
      <c r="A449" t="s">
        <v>835</v>
      </c>
    </row>
    <row r="450" spans="1:1" x14ac:dyDescent="0.2">
      <c r="A450" t="s">
        <v>835</v>
      </c>
    </row>
    <row r="451" spans="1:1" x14ac:dyDescent="0.2">
      <c r="A451" t="s">
        <v>835</v>
      </c>
    </row>
    <row r="452" spans="1:1" x14ac:dyDescent="0.2">
      <c r="A452" t="s">
        <v>835</v>
      </c>
    </row>
    <row r="453" spans="1:1" x14ac:dyDescent="0.2">
      <c r="A453" t="s">
        <v>835</v>
      </c>
    </row>
    <row r="454" spans="1:1" x14ac:dyDescent="0.2">
      <c r="A454" t="s">
        <v>835</v>
      </c>
    </row>
    <row r="455" spans="1:1" x14ac:dyDescent="0.2">
      <c r="A455" t="s">
        <v>835</v>
      </c>
    </row>
    <row r="456" spans="1:1" x14ac:dyDescent="0.2">
      <c r="A456" t="s">
        <v>835</v>
      </c>
    </row>
    <row r="457" spans="1:1" x14ac:dyDescent="0.2">
      <c r="A457" t="s">
        <v>835</v>
      </c>
    </row>
    <row r="458" spans="1:1" x14ac:dyDescent="0.2">
      <c r="A458" t="s">
        <v>835</v>
      </c>
    </row>
    <row r="459" spans="1:1" x14ac:dyDescent="0.2">
      <c r="A459" t="s">
        <v>835</v>
      </c>
    </row>
    <row r="460" spans="1:1" x14ac:dyDescent="0.2">
      <c r="A460" t="s">
        <v>835</v>
      </c>
    </row>
    <row r="461" spans="1:1" x14ac:dyDescent="0.2">
      <c r="A461" t="s">
        <v>835</v>
      </c>
    </row>
    <row r="462" spans="1:1" x14ac:dyDescent="0.2">
      <c r="A462" t="s">
        <v>835</v>
      </c>
    </row>
    <row r="463" spans="1:1" x14ac:dyDescent="0.2">
      <c r="A463" t="s">
        <v>835</v>
      </c>
    </row>
    <row r="464" spans="1:1" x14ac:dyDescent="0.2">
      <c r="A464" t="s">
        <v>835</v>
      </c>
    </row>
    <row r="465" spans="1:1" x14ac:dyDescent="0.2">
      <c r="A465" t="s">
        <v>835</v>
      </c>
    </row>
    <row r="466" spans="1:1" x14ac:dyDescent="0.2">
      <c r="A466" t="s">
        <v>835</v>
      </c>
    </row>
    <row r="467" spans="1:1" x14ac:dyDescent="0.2">
      <c r="A467" t="s">
        <v>835</v>
      </c>
    </row>
    <row r="468" spans="1:1" x14ac:dyDescent="0.2">
      <c r="A468" t="s">
        <v>835</v>
      </c>
    </row>
    <row r="469" spans="1:1" x14ac:dyDescent="0.2">
      <c r="A469" t="s">
        <v>835</v>
      </c>
    </row>
  </sheetData>
  <sortState ref="Q1:Q134">
    <sortCondition ref="Q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Zadávanie porezu 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Porez-HP</dc:creator>
  <cp:lastModifiedBy>Matej Horkay</cp:lastModifiedBy>
  <cp:lastPrinted>2018-10-25T14:14:06Z</cp:lastPrinted>
  <dcterms:created xsi:type="dcterms:W3CDTF">2015-06-08T17:16:23Z</dcterms:created>
  <dcterms:modified xsi:type="dcterms:W3CDTF">2019-02-20T10:12:30Z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